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/>
  <mc:AlternateContent xmlns:mc="http://schemas.openxmlformats.org/markup-compatibility/2006">
    <mc:Choice Requires="x15">
      <x15ac:absPath xmlns:x15ac="http://schemas.microsoft.com/office/spreadsheetml/2010/11/ac" url="W:\Administracion\Revisiones Tarifarias Agua y Cloaca\CEB\RTE x Indices\"/>
    </mc:Choice>
  </mc:AlternateContent>
  <xr:revisionPtr revIDLastSave="0" documentId="13_ncr:1_{5767C2D1-2146-40AD-B9DB-0B17F0AB8E94}" xr6:coauthVersionLast="47" xr6:coauthVersionMax="47" xr10:uidLastSave="{00000000-0000-0000-0000-000000000000}"/>
  <bookViews>
    <workbookView xWindow="2076" yWindow="528" windowWidth="19404" windowHeight="11520" xr2:uid="{00000000-000D-0000-FFFF-FFFF00000000}"/>
  </bookViews>
  <sheets>
    <sheet name="Res DPA 341 23" sheetId="10" r:id="rId1"/>
    <sheet name="Res DPA 42 23" sheetId="9" r:id="rId2"/>
    <sheet name="Res DPA 708 22" sheetId="8" r:id="rId3"/>
    <sheet name="Res DPA 290 22" sheetId="7" r:id="rId4"/>
    <sheet name="Res DPA 15 22" sheetId="6" r:id="rId5"/>
    <sheet name="Res DPA 647 21" sheetId="5" r:id="rId6"/>
    <sheet name="Res DPA 282 21" sheetId="4" r:id="rId7"/>
    <sheet name="Res DPA 522 20" sheetId="3" r:id="rId8"/>
    <sheet name="Res DPA 1078 y 1753 19" sheetId="1" r:id="rId9"/>
    <sheet name="Aplicación Res DPA 1752 17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0" l="1"/>
  <c r="R36" i="10"/>
  <c r="Q37" i="10"/>
  <c r="Q36" i="10"/>
  <c r="R40" i="10"/>
  <c r="Q40" i="10"/>
  <c r="R33" i="10"/>
  <c r="Q33" i="10"/>
  <c r="R32" i="10"/>
  <c r="Q32" i="10"/>
  <c r="R29" i="10"/>
  <c r="Q29" i="10"/>
  <c r="R28" i="10"/>
  <c r="Q28" i="10"/>
  <c r="R27" i="10"/>
  <c r="Q27" i="10"/>
  <c r="R26" i="10"/>
  <c r="Q26" i="10"/>
  <c r="R25" i="10"/>
  <c r="Q25" i="10"/>
  <c r="R21" i="10"/>
  <c r="Q21" i="10"/>
  <c r="R18" i="10"/>
  <c r="Q18" i="10"/>
  <c r="R17" i="10"/>
  <c r="Q17" i="10"/>
  <c r="R11" i="10"/>
  <c r="R12" i="10"/>
  <c r="R13" i="10"/>
  <c r="R10" i="10"/>
  <c r="Q11" i="10"/>
  <c r="Q12" i="10"/>
  <c r="Q13" i="10"/>
  <c r="Q10" i="10"/>
  <c r="Q8" i="10"/>
  <c r="S8" i="10"/>
  <c r="R8" i="10" s="1"/>
  <c r="F40" i="10"/>
  <c r="H40" i="10" s="1"/>
  <c r="F37" i="10"/>
  <c r="H37" i="10" s="1"/>
  <c r="F36" i="10"/>
  <c r="H36" i="10" s="1"/>
  <c r="E36" i="10"/>
  <c r="F33" i="10"/>
  <c r="H33" i="10" s="1"/>
  <c r="F32" i="10"/>
  <c r="H32" i="10" s="1"/>
  <c r="F29" i="10"/>
  <c r="H29" i="10" s="1"/>
  <c r="F28" i="10"/>
  <c r="H28" i="10" s="1"/>
  <c r="E28" i="10"/>
  <c r="F27" i="10"/>
  <c r="H27" i="10" s="1"/>
  <c r="F26" i="10"/>
  <c r="H26" i="10" s="1"/>
  <c r="F25" i="10"/>
  <c r="H25" i="10" s="1"/>
  <c r="F21" i="10"/>
  <c r="H21" i="10" s="1"/>
  <c r="E21" i="10"/>
  <c r="F18" i="10"/>
  <c r="H18" i="10" s="1"/>
  <c r="F17" i="10"/>
  <c r="H17" i="10" s="1"/>
  <c r="F13" i="10"/>
  <c r="H13" i="10" s="1"/>
  <c r="F12" i="10"/>
  <c r="G12" i="10" s="1"/>
  <c r="E12" i="10"/>
  <c r="F11" i="10"/>
  <c r="H11" i="10" s="1"/>
  <c r="E11" i="10"/>
  <c r="F10" i="10"/>
  <c r="H10" i="10" s="1"/>
  <c r="E10" i="10"/>
  <c r="E8" i="10"/>
  <c r="E40" i="10" s="1"/>
  <c r="P8" i="9"/>
  <c r="P37" i="9"/>
  <c r="P36" i="9"/>
  <c r="Q40" i="9"/>
  <c r="Q37" i="9"/>
  <c r="Q36" i="9"/>
  <c r="Q33" i="9"/>
  <c r="Q32" i="9"/>
  <c r="Q29" i="9"/>
  <c r="Q28" i="9"/>
  <c r="Q27" i="9"/>
  <c r="Q26" i="9"/>
  <c r="Q25" i="9"/>
  <c r="Q21" i="9"/>
  <c r="Q18" i="9"/>
  <c r="Q17" i="9"/>
  <c r="Q13" i="9"/>
  <c r="Q12" i="9"/>
  <c r="Q11" i="9"/>
  <c r="Q10" i="9"/>
  <c r="R8" i="9"/>
  <c r="F40" i="9"/>
  <c r="H40" i="9" s="1"/>
  <c r="F37" i="9"/>
  <c r="H37" i="9" s="1"/>
  <c r="F36" i="9"/>
  <c r="H36" i="9" s="1"/>
  <c r="F33" i="9"/>
  <c r="H33" i="9" s="1"/>
  <c r="F32" i="9"/>
  <c r="H32" i="9" s="1"/>
  <c r="F29" i="9"/>
  <c r="H29" i="9" s="1"/>
  <c r="F28" i="9"/>
  <c r="H28" i="9" s="1"/>
  <c r="F27" i="9"/>
  <c r="H27" i="9" s="1"/>
  <c r="F26" i="9"/>
  <c r="H26" i="9" s="1"/>
  <c r="F25" i="9"/>
  <c r="H25" i="9" s="1"/>
  <c r="F21" i="9"/>
  <c r="H21" i="9" s="1"/>
  <c r="F18" i="9"/>
  <c r="H18" i="9" s="1"/>
  <c r="E18" i="9"/>
  <c r="F17" i="9"/>
  <c r="H17" i="9" s="1"/>
  <c r="F13" i="9"/>
  <c r="H13" i="9" s="1"/>
  <c r="F12" i="9"/>
  <c r="H12" i="9" s="1"/>
  <c r="F11" i="9"/>
  <c r="H11" i="9" s="1"/>
  <c r="E11" i="9"/>
  <c r="F10" i="9"/>
  <c r="H10" i="9" s="1"/>
  <c r="Q8" i="9"/>
  <c r="E8" i="9"/>
  <c r="E32" i="9" s="1"/>
  <c r="O8" i="8"/>
  <c r="O40" i="8" s="1"/>
  <c r="O37" i="8"/>
  <c r="O36" i="8"/>
  <c r="Q8" i="8"/>
  <c r="P17" i="8"/>
  <c r="P10" i="8"/>
  <c r="P8" i="8"/>
  <c r="P40" i="8" s="1"/>
  <c r="F40" i="8"/>
  <c r="H40" i="8" s="1"/>
  <c r="F37" i="8"/>
  <c r="H37" i="8" s="1"/>
  <c r="F36" i="8"/>
  <c r="H36" i="8" s="1"/>
  <c r="F33" i="8"/>
  <c r="G33" i="8" s="1"/>
  <c r="E33" i="8"/>
  <c r="F32" i="8"/>
  <c r="H32" i="8" s="1"/>
  <c r="J32" i="8" s="1"/>
  <c r="F29" i="8"/>
  <c r="H29" i="8" s="1"/>
  <c r="F28" i="8"/>
  <c r="H28" i="8" s="1"/>
  <c r="F27" i="8"/>
  <c r="H27" i="8" s="1"/>
  <c r="F26" i="8"/>
  <c r="G26" i="8" s="1"/>
  <c r="F25" i="8"/>
  <c r="H25" i="8" s="1"/>
  <c r="E25" i="8"/>
  <c r="F21" i="8"/>
  <c r="H21" i="8" s="1"/>
  <c r="H18" i="8"/>
  <c r="J18" i="8" s="1"/>
  <c r="F18" i="8"/>
  <c r="G18" i="8" s="1"/>
  <c r="E18" i="8"/>
  <c r="F17" i="8"/>
  <c r="H17" i="8" s="1"/>
  <c r="J17" i="8" s="1"/>
  <c r="F13" i="8"/>
  <c r="H13" i="8" s="1"/>
  <c r="F12" i="8"/>
  <c r="H12" i="8" s="1"/>
  <c r="E12" i="8"/>
  <c r="F11" i="8"/>
  <c r="H11" i="8" s="1"/>
  <c r="E11" i="8"/>
  <c r="F10" i="8"/>
  <c r="G10" i="8" s="1"/>
  <c r="E8" i="8"/>
  <c r="E29" i="8" s="1"/>
  <c r="O8" i="7"/>
  <c r="E18" i="10" l="1"/>
  <c r="E27" i="10"/>
  <c r="E33" i="10"/>
  <c r="E25" i="10"/>
  <c r="E37" i="10"/>
  <c r="E13" i="10"/>
  <c r="E29" i="10"/>
  <c r="E17" i="10"/>
  <c r="E26" i="10"/>
  <c r="E32" i="10"/>
  <c r="I33" i="10"/>
  <c r="J33" i="10"/>
  <c r="J11" i="10"/>
  <c r="I11" i="10"/>
  <c r="I18" i="10"/>
  <c r="J18" i="10"/>
  <c r="I27" i="10"/>
  <c r="J27" i="10"/>
  <c r="J21" i="10"/>
  <c r="I21" i="10"/>
  <c r="J28" i="10"/>
  <c r="I28" i="10"/>
  <c r="J36" i="10"/>
  <c r="I36" i="10"/>
  <c r="J13" i="10"/>
  <c r="I13" i="10"/>
  <c r="I29" i="10"/>
  <c r="J29" i="10"/>
  <c r="I37" i="10"/>
  <c r="J37" i="10"/>
  <c r="I25" i="10"/>
  <c r="J25" i="10"/>
  <c r="I10" i="10"/>
  <c r="J10" i="10"/>
  <c r="J17" i="10"/>
  <c r="I17" i="10"/>
  <c r="J26" i="10"/>
  <c r="I26" i="10"/>
  <c r="J32" i="10"/>
  <c r="I32" i="10"/>
  <c r="J40" i="10"/>
  <c r="I40" i="10"/>
  <c r="G10" i="10"/>
  <c r="G11" i="10"/>
  <c r="G13" i="10"/>
  <c r="G17" i="10"/>
  <c r="G18" i="10"/>
  <c r="G21" i="10"/>
  <c r="G25" i="10"/>
  <c r="G26" i="10"/>
  <c r="G27" i="10"/>
  <c r="G28" i="10"/>
  <c r="G29" i="10"/>
  <c r="G32" i="10"/>
  <c r="G33" i="10"/>
  <c r="G36" i="10"/>
  <c r="G37" i="10"/>
  <c r="G40" i="10"/>
  <c r="H12" i="10"/>
  <c r="E33" i="9"/>
  <c r="E27" i="9"/>
  <c r="E12" i="9"/>
  <c r="E21" i="9"/>
  <c r="E28" i="9"/>
  <c r="E36" i="9"/>
  <c r="E13" i="9"/>
  <c r="E25" i="9"/>
  <c r="E37" i="9"/>
  <c r="E29" i="9"/>
  <c r="E17" i="9"/>
  <c r="E26" i="9"/>
  <c r="E40" i="9"/>
  <c r="E10" i="9"/>
  <c r="J27" i="9"/>
  <c r="I27" i="9"/>
  <c r="J12" i="9"/>
  <c r="I12" i="9"/>
  <c r="J28" i="9"/>
  <c r="I28" i="9"/>
  <c r="J36" i="9"/>
  <c r="I36" i="9"/>
  <c r="J18" i="9"/>
  <c r="I18" i="9"/>
  <c r="J29" i="9"/>
  <c r="I29" i="9"/>
  <c r="J11" i="9"/>
  <c r="I11" i="9"/>
  <c r="J21" i="9"/>
  <c r="I21" i="9"/>
  <c r="J13" i="9"/>
  <c r="I13" i="9"/>
  <c r="J25" i="9"/>
  <c r="I25" i="9"/>
  <c r="J37" i="9"/>
  <c r="I37" i="9"/>
  <c r="J33" i="9"/>
  <c r="I33" i="9"/>
  <c r="J10" i="9"/>
  <c r="I10" i="9"/>
  <c r="J17" i="9"/>
  <c r="I17" i="9"/>
  <c r="J26" i="9"/>
  <c r="I26" i="9"/>
  <c r="J32" i="9"/>
  <c r="I32" i="9"/>
  <c r="J40" i="9"/>
  <c r="I40" i="9"/>
  <c r="G10" i="9"/>
  <c r="G11" i="9"/>
  <c r="G12" i="9"/>
  <c r="G13" i="9"/>
  <c r="G17" i="9"/>
  <c r="G18" i="9"/>
  <c r="G21" i="9"/>
  <c r="G25" i="9"/>
  <c r="G26" i="9"/>
  <c r="G27" i="9"/>
  <c r="G28" i="9"/>
  <c r="G29" i="9"/>
  <c r="G32" i="9"/>
  <c r="G33" i="9"/>
  <c r="G36" i="9"/>
  <c r="G37" i="9"/>
  <c r="G40" i="9"/>
  <c r="P26" i="8"/>
  <c r="O12" i="8"/>
  <c r="O11" i="8"/>
  <c r="O18" i="8"/>
  <c r="O27" i="8"/>
  <c r="O33" i="8"/>
  <c r="O28" i="8"/>
  <c r="P27" i="8"/>
  <c r="O13" i="8"/>
  <c r="O29" i="8"/>
  <c r="P12" i="8"/>
  <c r="P28" i="8"/>
  <c r="P11" i="8"/>
  <c r="O17" i="8"/>
  <c r="O32" i="8"/>
  <c r="P13" i="8"/>
  <c r="P29" i="8"/>
  <c r="P32" i="8"/>
  <c r="O21" i="8"/>
  <c r="P18" i="8"/>
  <c r="P33" i="8"/>
  <c r="O25" i="8"/>
  <c r="P21" i="8"/>
  <c r="P36" i="8"/>
  <c r="O10" i="8"/>
  <c r="O26" i="8"/>
  <c r="P25" i="8"/>
  <c r="P37" i="8"/>
  <c r="H26" i="8"/>
  <c r="J26" i="8" s="1"/>
  <c r="G32" i="8"/>
  <c r="J27" i="8"/>
  <c r="I27" i="8"/>
  <c r="G27" i="8"/>
  <c r="H10" i="8"/>
  <c r="J10" i="8" s="1"/>
  <c r="G17" i="8"/>
  <c r="G25" i="8"/>
  <c r="E28" i="8"/>
  <c r="H33" i="8"/>
  <c r="J33" i="8" s="1"/>
  <c r="G11" i="8"/>
  <c r="E27" i="8"/>
  <c r="G37" i="8"/>
  <c r="J28" i="8"/>
  <c r="I28" i="8"/>
  <c r="I36" i="8"/>
  <c r="J36" i="8"/>
  <c r="J13" i="8"/>
  <c r="I13" i="8"/>
  <c r="J11" i="8"/>
  <c r="I11" i="8"/>
  <c r="J29" i="8"/>
  <c r="I29" i="8"/>
  <c r="I37" i="8"/>
  <c r="J37" i="8"/>
  <c r="I25" i="8"/>
  <c r="J25" i="8"/>
  <c r="J12" i="8"/>
  <c r="I12" i="8"/>
  <c r="I21" i="8"/>
  <c r="J21" i="8"/>
  <c r="J40" i="8"/>
  <c r="I40" i="8"/>
  <c r="G13" i="8"/>
  <c r="I18" i="8"/>
  <c r="G29" i="8"/>
  <c r="E10" i="8"/>
  <c r="G12" i="8"/>
  <c r="I17" i="8"/>
  <c r="E26" i="8"/>
  <c r="G28" i="8"/>
  <c r="I32" i="8"/>
  <c r="E40" i="8"/>
  <c r="E37" i="8"/>
  <c r="E21" i="8"/>
  <c r="E36" i="8"/>
  <c r="G40" i="8"/>
  <c r="I10" i="8"/>
  <c r="E17" i="8"/>
  <c r="G21" i="8"/>
  <c r="I26" i="8"/>
  <c r="E32" i="8"/>
  <c r="G36" i="8"/>
  <c r="E13" i="8"/>
  <c r="F40" i="7"/>
  <c r="H40" i="7" s="1"/>
  <c r="F37" i="7"/>
  <c r="G37" i="7" s="1"/>
  <c r="F36" i="7"/>
  <c r="H36" i="7" s="1"/>
  <c r="J36" i="7" s="1"/>
  <c r="F33" i="7"/>
  <c r="H33" i="7" s="1"/>
  <c r="F32" i="7"/>
  <c r="H32" i="7" s="1"/>
  <c r="F29" i="7"/>
  <c r="G29" i="7" s="1"/>
  <c r="F28" i="7"/>
  <c r="G28" i="7" s="1"/>
  <c r="F27" i="7"/>
  <c r="H27" i="7" s="1"/>
  <c r="F26" i="7"/>
  <c r="H26" i="7" s="1"/>
  <c r="F25" i="7"/>
  <c r="G25" i="7" s="1"/>
  <c r="F21" i="7"/>
  <c r="H21" i="7" s="1"/>
  <c r="J21" i="7" s="1"/>
  <c r="F18" i="7"/>
  <c r="H18" i="7" s="1"/>
  <c r="F17" i="7"/>
  <c r="H17" i="7" s="1"/>
  <c r="F13" i="7"/>
  <c r="G13" i="7" s="1"/>
  <c r="F12" i="7"/>
  <c r="H12" i="7" s="1"/>
  <c r="J12" i="7" s="1"/>
  <c r="F11" i="7"/>
  <c r="H11" i="7" s="1"/>
  <c r="F10" i="7"/>
  <c r="H10" i="7" s="1"/>
  <c r="N40" i="7"/>
  <c r="E8" i="7"/>
  <c r="E33" i="7" s="1"/>
  <c r="N8" i="6"/>
  <c r="M33" i="6" s="1"/>
  <c r="M40" i="6"/>
  <c r="M37" i="6"/>
  <c r="M36" i="6"/>
  <c r="M29" i="6"/>
  <c r="M27" i="6"/>
  <c r="M26" i="6"/>
  <c r="M25" i="6"/>
  <c r="M21" i="6"/>
  <c r="M13" i="6"/>
  <c r="M11" i="6"/>
  <c r="M10" i="6"/>
  <c r="F40" i="6"/>
  <c r="H40" i="6" s="1"/>
  <c r="F37" i="6"/>
  <c r="H37" i="6" s="1"/>
  <c r="F36" i="6"/>
  <c r="H36" i="6" s="1"/>
  <c r="F33" i="6"/>
  <c r="G33" i="6" s="1"/>
  <c r="F32" i="6"/>
  <c r="H32" i="6" s="1"/>
  <c r="J32" i="6" s="1"/>
  <c r="F29" i="6"/>
  <c r="H29" i="6" s="1"/>
  <c r="J29" i="6" s="1"/>
  <c r="F28" i="6"/>
  <c r="G28" i="6" s="1"/>
  <c r="F27" i="6"/>
  <c r="H27" i="6" s="1"/>
  <c r="F26" i="6"/>
  <c r="H26" i="6" s="1"/>
  <c r="F25" i="6"/>
  <c r="H25" i="6" s="1"/>
  <c r="F21" i="6"/>
  <c r="H21" i="6" s="1"/>
  <c r="F18" i="6"/>
  <c r="G18" i="6" s="1"/>
  <c r="F17" i="6"/>
  <c r="H17" i="6" s="1"/>
  <c r="I17" i="6" s="1"/>
  <c r="F13" i="6"/>
  <c r="H13" i="6" s="1"/>
  <c r="J13" i="6" s="1"/>
  <c r="F12" i="6"/>
  <c r="G12" i="6" s="1"/>
  <c r="F11" i="6"/>
  <c r="H11" i="6" s="1"/>
  <c r="F10" i="6"/>
  <c r="H10" i="6" s="1"/>
  <c r="M8" i="6"/>
  <c r="E8" i="6"/>
  <c r="E29" i="6" s="1"/>
  <c r="L11" i="5"/>
  <c r="L12" i="5"/>
  <c r="L17" i="5"/>
  <c r="L27" i="5"/>
  <c r="L28" i="5"/>
  <c r="L32" i="5"/>
  <c r="L40" i="5"/>
  <c r="L37" i="5"/>
  <c r="L36" i="5"/>
  <c r="L33" i="5"/>
  <c r="L29" i="5"/>
  <c r="L26" i="5"/>
  <c r="L25" i="5"/>
  <c r="L21" i="5"/>
  <c r="L18" i="5"/>
  <c r="L13" i="5"/>
  <c r="L10" i="5"/>
  <c r="M8" i="5"/>
  <c r="L8" i="5" s="1"/>
  <c r="F40" i="5"/>
  <c r="H40" i="5" s="1"/>
  <c r="H37" i="5"/>
  <c r="J37" i="5" s="1"/>
  <c r="F37" i="5"/>
  <c r="G37" i="5" s="1"/>
  <c r="G36" i="5"/>
  <c r="F36" i="5"/>
  <c r="H36" i="5" s="1"/>
  <c r="J36" i="5" s="1"/>
  <c r="F33" i="5"/>
  <c r="G33" i="5" s="1"/>
  <c r="F32" i="5"/>
  <c r="G32" i="5" s="1"/>
  <c r="F29" i="5"/>
  <c r="G29" i="5" s="1"/>
  <c r="F28" i="5"/>
  <c r="H28" i="5" s="1"/>
  <c r="H27" i="5"/>
  <c r="I27" i="5" s="1"/>
  <c r="F27" i="5"/>
  <c r="G27" i="5" s="1"/>
  <c r="F26" i="5"/>
  <c r="H26" i="5" s="1"/>
  <c r="H25" i="5"/>
  <c r="J25" i="5" s="1"/>
  <c r="F25" i="5"/>
  <c r="G25" i="5" s="1"/>
  <c r="G21" i="5"/>
  <c r="F21" i="5"/>
  <c r="H21" i="5" s="1"/>
  <c r="J21" i="5" s="1"/>
  <c r="F18" i="5"/>
  <c r="H18" i="5" s="1"/>
  <c r="F17" i="5"/>
  <c r="H17" i="5" s="1"/>
  <c r="F13" i="5"/>
  <c r="G13" i="5" s="1"/>
  <c r="F12" i="5"/>
  <c r="H12" i="5" s="1"/>
  <c r="F11" i="5"/>
  <c r="H11" i="5" s="1"/>
  <c r="F10" i="5"/>
  <c r="H10" i="5" s="1"/>
  <c r="E8" i="5"/>
  <c r="E33" i="5" s="1"/>
  <c r="F40" i="4"/>
  <c r="H40" i="4" s="1"/>
  <c r="E40" i="4"/>
  <c r="L8" i="4"/>
  <c r="K8" i="4" s="1"/>
  <c r="F37" i="4"/>
  <c r="H37" i="4" s="1"/>
  <c r="F36" i="4"/>
  <c r="F33" i="4"/>
  <c r="H33" i="4" s="1"/>
  <c r="F32" i="4"/>
  <c r="H32" i="4" s="1"/>
  <c r="F29" i="4"/>
  <c r="H29" i="4" s="1"/>
  <c r="F28" i="4"/>
  <c r="F27" i="4"/>
  <c r="G27" i="4" s="1"/>
  <c r="F26" i="4"/>
  <c r="H26" i="4" s="1"/>
  <c r="F25" i="4"/>
  <c r="H25" i="4" s="1"/>
  <c r="F21" i="4"/>
  <c r="H21" i="4" s="1"/>
  <c r="F18" i="4"/>
  <c r="G18" i="4" s="1"/>
  <c r="F17" i="4"/>
  <c r="H17" i="4" s="1"/>
  <c r="F13" i="4"/>
  <c r="G13" i="4" s="1"/>
  <c r="F12" i="4"/>
  <c r="H12" i="4" s="1"/>
  <c r="F11" i="4"/>
  <c r="G11" i="4" s="1"/>
  <c r="F10" i="4"/>
  <c r="H10" i="4" s="1"/>
  <c r="E8" i="4"/>
  <c r="E36" i="4" s="1"/>
  <c r="J37" i="3"/>
  <c r="J36" i="3"/>
  <c r="J33" i="3"/>
  <c r="J32" i="3"/>
  <c r="J29" i="3"/>
  <c r="J28" i="3"/>
  <c r="J27" i="3"/>
  <c r="J26" i="3"/>
  <c r="J25" i="3"/>
  <c r="J21" i="3"/>
  <c r="J18" i="3"/>
  <c r="J17" i="3"/>
  <c r="J13" i="3"/>
  <c r="J12" i="3"/>
  <c r="J11" i="3"/>
  <c r="J10" i="3"/>
  <c r="I37" i="3"/>
  <c r="I36" i="3"/>
  <c r="I33" i="3"/>
  <c r="I32" i="3"/>
  <c r="I29" i="3"/>
  <c r="I28" i="3"/>
  <c r="I27" i="3"/>
  <c r="I26" i="3"/>
  <c r="I25" i="3"/>
  <c r="I21" i="3"/>
  <c r="I18" i="3"/>
  <c r="I17" i="3"/>
  <c r="I13" i="3"/>
  <c r="I12" i="3"/>
  <c r="I11" i="3"/>
  <c r="I10" i="3"/>
  <c r="I8" i="3"/>
  <c r="K8" i="3"/>
  <c r="H37" i="3"/>
  <c r="H36" i="3"/>
  <c r="H33" i="3"/>
  <c r="H32" i="3"/>
  <c r="H29" i="3"/>
  <c r="H28" i="3"/>
  <c r="H27" i="3"/>
  <c r="H26" i="3"/>
  <c r="H25" i="3"/>
  <c r="H21" i="3"/>
  <c r="H18" i="3"/>
  <c r="H17" i="3"/>
  <c r="H13" i="3"/>
  <c r="H12" i="3"/>
  <c r="H11" i="3"/>
  <c r="H10" i="3"/>
  <c r="G37" i="3"/>
  <c r="G36" i="3"/>
  <c r="G33" i="3"/>
  <c r="G32" i="3"/>
  <c r="G29" i="3"/>
  <c r="G28" i="3"/>
  <c r="G27" i="3"/>
  <c r="G26" i="3"/>
  <c r="G25" i="3"/>
  <c r="G21" i="3"/>
  <c r="G18" i="3"/>
  <c r="G17" i="3"/>
  <c r="G13" i="3"/>
  <c r="G12" i="3"/>
  <c r="G11" i="3"/>
  <c r="G10" i="3"/>
  <c r="J8" i="3"/>
  <c r="F37" i="3"/>
  <c r="F36" i="3"/>
  <c r="F33" i="3"/>
  <c r="F32" i="3"/>
  <c r="F29" i="3"/>
  <c r="F28" i="3"/>
  <c r="F27" i="3"/>
  <c r="F26" i="3"/>
  <c r="F25" i="3"/>
  <c r="F21" i="3"/>
  <c r="F18" i="3"/>
  <c r="F17" i="3"/>
  <c r="F13" i="3"/>
  <c r="F12" i="3"/>
  <c r="F11" i="3"/>
  <c r="F10" i="3"/>
  <c r="E8" i="3"/>
  <c r="E37" i="3"/>
  <c r="F9" i="2"/>
  <c r="F10" i="2"/>
  <c r="F11" i="2"/>
  <c r="F12" i="2"/>
  <c r="F16" i="2"/>
  <c r="F17" i="2"/>
  <c r="F20" i="2"/>
  <c r="F24" i="2"/>
  <c r="F25" i="2"/>
  <c r="F26" i="2"/>
  <c r="F27" i="2"/>
  <c r="F28" i="2"/>
  <c r="E8" i="1"/>
  <c r="I8" i="1"/>
  <c r="G8" i="1"/>
  <c r="E10" i="1"/>
  <c r="F10" i="1"/>
  <c r="G10" i="1"/>
  <c r="E11" i="1"/>
  <c r="F11" i="1"/>
  <c r="G11" i="1"/>
  <c r="E12" i="1"/>
  <c r="F12" i="1"/>
  <c r="G12" i="1"/>
  <c r="E13" i="1"/>
  <c r="F13" i="1"/>
  <c r="G13" i="1"/>
  <c r="E17" i="1"/>
  <c r="F17" i="1"/>
  <c r="G17" i="1"/>
  <c r="E18" i="1"/>
  <c r="F18" i="1"/>
  <c r="G18" i="1"/>
  <c r="E21" i="1"/>
  <c r="F21" i="1"/>
  <c r="G21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2" i="1"/>
  <c r="F32" i="1"/>
  <c r="G32" i="1"/>
  <c r="E33" i="1"/>
  <c r="F33" i="1"/>
  <c r="G33" i="1"/>
  <c r="E36" i="1"/>
  <c r="F36" i="1"/>
  <c r="G36" i="1"/>
  <c r="E37" i="1"/>
  <c r="F37" i="1"/>
  <c r="G37" i="1"/>
  <c r="E10" i="3"/>
  <c r="E12" i="3"/>
  <c r="E17" i="3"/>
  <c r="E21" i="3"/>
  <c r="E26" i="3"/>
  <c r="E28" i="3"/>
  <c r="E32" i="3"/>
  <c r="E36" i="3"/>
  <c r="E11" i="3"/>
  <c r="E13" i="3"/>
  <c r="E18" i="3"/>
  <c r="E25" i="3"/>
  <c r="E27" i="3"/>
  <c r="E29" i="3"/>
  <c r="E33" i="3"/>
  <c r="H8" i="1"/>
  <c r="H11" i="1"/>
  <c r="H25" i="1"/>
  <c r="H28" i="1"/>
  <c r="H33" i="1"/>
  <c r="H12" i="1"/>
  <c r="H18" i="1"/>
  <c r="H26" i="1"/>
  <c r="H29" i="1"/>
  <c r="H36" i="1"/>
  <c r="H10" i="1"/>
  <c r="H13" i="1"/>
  <c r="H17" i="1"/>
  <c r="H21" i="1"/>
  <c r="H27" i="1"/>
  <c r="H32" i="1"/>
  <c r="H37" i="1"/>
  <c r="I12" i="10" l="1"/>
  <c r="J12" i="10"/>
  <c r="P27" i="9"/>
  <c r="P13" i="9"/>
  <c r="P40" i="9"/>
  <c r="P26" i="9"/>
  <c r="P25" i="9"/>
  <c r="P18" i="9"/>
  <c r="P21" i="9"/>
  <c r="P33" i="9"/>
  <c r="P32" i="9"/>
  <c r="P17" i="9"/>
  <c r="P10" i="9"/>
  <c r="P29" i="9"/>
  <c r="P11" i="9"/>
  <c r="P28" i="9"/>
  <c r="P12" i="9"/>
  <c r="I33" i="8"/>
  <c r="N17" i="7"/>
  <c r="G21" i="7"/>
  <c r="H28" i="7"/>
  <c r="J28" i="7" s="1"/>
  <c r="H25" i="7"/>
  <c r="J25" i="7" s="1"/>
  <c r="N33" i="7"/>
  <c r="N8" i="7"/>
  <c r="G12" i="7"/>
  <c r="E26" i="7"/>
  <c r="N28" i="7"/>
  <c r="N18" i="7"/>
  <c r="G36" i="7"/>
  <c r="E10" i="7"/>
  <c r="N12" i="7"/>
  <c r="N26" i="7"/>
  <c r="H29" i="7"/>
  <c r="J29" i="7" s="1"/>
  <c r="E32" i="7"/>
  <c r="N36" i="7"/>
  <c r="N10" i="7"/>
  <c r="H13" i="7"/>
  <c r="J13" i="7" s="1"/>
  <c r="N27" i="7"/>
  <c r="E17" i="7"/>
  <c r="N21" i="7"/>
  <c r="N32" i="7"/>
  <c r="H37" i="7"/>
  <c r="J37" i="7" s="1"/>
  <c r="N11" i="7"/>
  <c r="J10" i="7"/>
  <c r="I10" i="7"/>
  <c r="I27" i="7"/>
  <c r="J27" i="7"/>
  <c r="J18" i="7"/>
  <c r="I18" i="7"/>
  <c r="J26" i="7"/>
  <c r="I26" i="7"/>
  <c r="J32" i="7"/>
  <c r="I32" i="7"/>
  <c r="I11" i="7"/>
  <c r="J11" i="7"/>
  <c r="J17" i="7"/>
  <c r="I17" i="7"/>
  <c r="J33" i="7"/>
  <c r="I33" i="7"/>
  <c r="J40" i="7"/>
  <c r="I40" i="7"/>
  <c r="E13" i="7"/>
  <c r="G18" i="7"/>
  <c r="I25" i="7"/>
  <c r="E29" i="7"/>
  <c r="G33" i="7"/>
  <c r="E12" i="7"/>
  <c r="G17" i="7"/>
  <c r="I21" i="7"/>
  <c r="E28" i="7"/>
  <c r="G32" i="7"/>
  <c r="I36" i="7"/>
  <c r="E11" i="7"/>
  <c r="N25" i="7"/>
  <c r="E27" i="7"/>
  <c r="N37" i="7"/>
  <c r="E40" i="7"/>
  <c r="E37" i="7"/>
  <c r="G40" i="7"/>
  <c r="G11" i="7"/>
  <c r="I13" i="7"/>
  <c r="E25" i="7"/>
  <c r="G27" i="7"/>
  <c r="G10" i="7"/>
  <c r="I12" i="7"/>
  <c r="E21" i="7"/>
  <c r="G26" i="7"/>
  <c r="I28" i="7"/>
  <c r="E36" i="7"/>
  <c r="N13" i="7"/>
  <c r="E18" i="7"/>
  <c r="N29" i="7"/>
  <c r="M12" i="6"/>
  <c r="M28" i="6"/>
  <c r="M17" i="6"/>
  <c r="M32" i="6"/>
  <c r="M18" i="6"/>
  <c r="G29" i="6"/>
  <c r="E25" i="6"/>
  <c r="E12" i="6"/>
  <c r="G25" i="6"/>
  <c r="E18" i="6"/>
  <c r="E11" i="6"/>
  <c r="E40" i="6"/>
  <c r="G17" i="6"/>
  <c r="H18" i="6"/>
  <c r="J18" i="6" s="1"/>
  <c r="E26" i="6"/>
  <c r="G13" i="6"/>
  <c r="I18" i="6"/>
  <c r="E27" i="6"/>
  <c r="G32" i="6"/>
  <c r="E37" i="6"/>
  <c r="E10" i="6"/>
  <c r="E28" i="6"/>
  <c r="E33" i="6"/>
  <c r="G37" i="6"/>
  <c r="H33" i="6"/>
  <c r="J37" i="6"/>
  <c r="I37" i="6"/>
  <c r="J26" i="6"/>
  <c r="I26" i="6"/>
  <c r="J27" i="6"/>
  <c r="I27" i="6"/>
  <c r="J10" i="6"/>
  <c r="I10" i="6"/>
  <c r="I21" i="6"/>
  <c r="J21" i="6"/>
  <c r="I36" i="6"/>
  <c r="J36" i="6"/>
  <c r="J11" i="6"/>
  <c r="I11" i="6"/>
  <c r="J25" i="6"/>
  <c r="I25" i="6"/>
  <c r="J40" i="6"/>
  <c r="I40" i="6"/>
  <c r="I32" i="6"/>
  <c r="G11" i="6"/>
  <c r="H12" i="6"/>
  <c r="I13" i="6"/>
  <c r="J17" i="6"/>
  <c r="G27" i="6"/>
  <c r="H28" i="6"/>
  <c r="I29" i="6"/>
  <c r="G10" i="6"/>
  <c r="E21" i="6"/>
  <c r="G26" i="6"/>
  <c r="E36" i="6"/>
  <c r="G40" i="6"/>
  <c r="E17" i="6"/>
  <c r="G21" i="6"/>
  <c r="E32" i="6"/>
  <c r="G36" i="6"/>
  <c r="E13" i="6"/>
  <c r="I10" i="5"/>
  <c r="J10" i="5"/>
  <c r="I11" i="5"/>
  <c r="J11" i="5"/>
  <c r="G10" i="5"/>
  <c r="J27" i="5"/>
  <c r="E17" i="5"/>
  <c r="E32" i="5"/>
  <c r="G26" i="5"/>
  <c r="G40" i="5"/>
  <c r="G11" i="5"/>
  <c r="I18" i="5"/>
  <c r="J18" i="5"/>
  <c r="J40" i="5"/>
  <c r="I40" i="5"/>
  <c r="I26" i="5"/>
  <c r="J26" i="5"/>
  <c r="J17" i="5"/>
  <c r="I17" i="5"/>
  <c r="J12" i="5"/>
  <c r="I12" i="5"/>
  <c r="J28" i="5"/>
  <c r="I28" i="5"/>
  <c r="G18" i="5"/>
  <c r="I37" i="5"/>
  <c r="E12" i="5"/>
  <c r="G17" i="5"/>
  <c r="I21" i="5"/>
  <c r="H33" i="5"/>
  <c r="E11" i="5"/>
  <c r="H32" i="5"/>
  <c r="E10" i="5"/>
  <c r="G12" i="5"/>
  <c r="H13" i="5"/>
  <c r="E26" i="5"/>
  <c r="G28" i="5"/>
  <c r="H29" i="5"/>
  <c r="E40" i="5"/>
  <c r="E13" i="5"/>
  <c r="I25" i="5"/>
  <c r="E29" i="5"/>
  <c r="E28" i="5"/>
  <c r="I36" i="5"/>
  <c r="E27" i="5"/>
  <c r="E25" i="5"/>
  <c r="E37" i="5"/>
  <c r="E21" i="5"/>
  <c r="E36" i="5"/>
  <c r="E18" i="5"/>
  <c r="J40" i="4"/>
  <c r="K40" i="4" s="1"/>
  <c r="I40" i="4"/>
  <c r="G40" i="4"/>
  <c r="E11" i="4"/>
  <c r="G21" i="4"/>
  <c r="G12" i="4"/>
  <c r="E12" i="4"/>
  <c r="E33" i="4"/>
  <c r="E10" i="4"/>
  <c r="E27" i="4"/>
  <c r="H13" i="4"/>
  <c r="G28" i="4"/>
  <c r="E17" i="4"/>
  <c r="G25" i="4"/>
  <c r="H28" i="4"/>
  <c r="G33" i="4"/>
  <c r="E18" i="4"/>
  <c r="E26" i="4"/>
  <c r="G29" i="4"/>
  <c r="G36" i="4"/>
  <c r="J29" i="4"/>
  <c r="H36" i="4"/>
  <c r="E32" i="4"/>
  <c r="I32" i="4"/>
  <c r="I10" i="4"/>
  <c r="I33" i="4"/>
  <c r="I17" i="4"/>
  <c r="I26" i="4"/>
  <c r="I29" i="4"/>
  <c r="I25" i="4"/>
  <c r="I12" i="4"/>
  <c r="I37" i="4"/>
  <c r="E37" i="4"/>
  <c r="I21" i="4"/>
  <c r="H11" i="4"/>
  <c r="H18" i="4"/>
  <c r="H27" i="4"/>
  <c r="G10" i="4"/>
  <c r="E13" i="4"/>
  <c r="G17" i="4"/>
  <c r="E25" i="4"/>
  <c r="G26" i="4"/>
  <c r="E29" i="4"/>
  <c r="G32" i="4"/>
  <c r="E21" i="4"/>
  <c r="E28" i="4"/>
  <c r="G37" i="4"/>
  <c r="I29" i="7" l="1"/>
  <c r="I37" i="7"/>
  <c r="J33" i="6"/>
  <c r="I33" i="6"/>
  <c r="J12" i="6"/>
  <c r="I12" i="6"/>
  <c r="J28" i="6"/>
  <c r="I28" i="6"/>
  <c r="J13" i="5"/>
  <c r="I13" i="5"/>
  <c r="I33" i="5"/>
  <c r="J33" i="5"/>
  <c r="J29" i="5"/>
  <c r="I29" i="5"/>
  <c r="J32" i="5"/>
  <c r="I32" i="5"/>
  <c r="K29" i="4"/>
  <c r="J33" i="4"/>
  <c r="J17" i="4"/>
  <c r="J37" i="4"/>
  <c r="J36" i="4"/>
  <c r="J13" i="4"/>
  <c r="J21" i="4"/>
  <c r="J28" i="4"/>
  <c r="I36" i="4"/>
  <c r="J26" i="4"/>
  <c r="J32" i="4"/>
  <c r="J12" i="4"/>
  <c r="I13" i="4"/>
  <c r="J25" i="4"/>
  <c r="I28" i="4"/>
  <c r="J10" i="4"/>
  <c r="J18" i="4"/>
  <c r="I18" i="4"/>
  <c r="J11" i="4"/>
  <c r="I11" i="4"/>
  <c r="J27" i="4"/>
  <c r="I27" i="4"/>
  <c r="K32" i="4" l="1"/>
  <c r="K18" i="4"/>
  <c r="K21" i="4"/>
  <c r="K17" i="4"/>
  <c r="K26" i="4"/>
  <c r="K10" i="4"/>
  <c r="K28" i="4"/>
  <c r="K25" i="4"/>
  <c r="K13" i="4"/>
  <c r="K11" i="4"/>
  <c r="K33" i="4"/>
  <c r="K27" i="4"/>
  <c r="K36" i="4"/>
  <c r="K12" i="4"/>
  <c r="K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B4015F4-E3CA-4934-9F5F-306717ABFD0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F02C993-5049-4D22-8133-575B32AB56E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C6C448D0-9281-4C16-940E-548AB43EA68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3E70B93-BB3E-4F9E-9C1C-69495B79A55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482B6123-324A-47FA-9A51-C00D73BE5E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FB0CA5F9-21B6-4B9B-9760-51629A0431D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C932CCE5-EE26-4F60-81DA-BAAF153C02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Q8" authorId="0" shapeId="0" xr:uid="{6CB6CE99-203D-4115-BFF0-754ED9E8B9A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R8" authorId="0" shapeId="0" xr:uid="{9627A191-8FCC-4EF8-B588-777DB364B65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15183234-E11A-46C5-82FD-32FCFE21515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00000000-0006-0000-03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Este incremento mayor, creo es para compensar la leve reducción en facturado Melipal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542E8F5-16F6-42B3-8083-950A8315391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DC9A028A-74EB-4BC4-B9D1-D2F7DA049C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B55E920-8C49-479E-B1A6-12D537BC562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8886829-F47E-43DD-BC8F-E73D82F4770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BFA7D0D6-8BA9-4E00-8C7B-3F567CE2A4A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4FDDCEAA-03CB-477B-924F-C2D0850B19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A3EE75B3-3005-4828-8619-F6D05AECDB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DCD9D626-4052-4B7C-968E-84F364A0E2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ED82F643-1DE8-4518-BFE3-52E35BEB9211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7BCBE7F0-C423-40D5-A418-AC319C95AF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8A6462A4-C34A-4648-B551-0B743D6A81D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93320062-8444-4DC7-9263-5F150884CF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89996BA-B21D-454C-9515-33698F849B1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A9C98360-7282-4DD2-93A9-7437C91B09D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D1E0987-FEEA-4FAF-942C-A65A4E5DC94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7CC943B8-E7CD-4353-833A-9CCC4173E9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3C379830-8098-4488-B51A-F27863BEC71B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4054932-73E7-4DDB-A9D5-0F2539481C8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18BAF36F-DFA7-4E80-B4BE-3FEDA424FB0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E54CF51-ED73-4792-A85C-1695CED9D43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538BE9C-45A8-4F14-BE97-3C46D54FD9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7F567D6-C3B6-4C3F-AD0B-3819F46130D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6EA98C50-7346-4992-8FB4-0040FBE624E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B1C6E04A-23D7-4BCE-8890-5F64ADF0BB7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4A37C536-DCC4-474B-8BB7-0CAF45D7D3F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C1F9BFD-2AE7-43AE-8BCE-19DFCE85B08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BB9B40D-FBD4-4AFF-A2A2-A97CD59A5ED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M8" authorId="0" shapeId="0" xr:uid="{AC0C214F-EF56-424B-9C6D-31B0BDB9EDE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27/ene/22, pasada la facturación CEB vto. Febrero 2022.
Por eso es que se comienza con aplicación plena, vto marzo 2022 (consumos febrero 2022)</t>
        </r>
      </text>
    </comment>
    <comment ref="A39" authorId="1" shapeId="0" xr:uid="{F9E7DC92-AEEA-4A92-A396-C4C25A18AC6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8939FD3-F6D6-447F-9427-D82453C5237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53B084E-C61C-4EBB-8D90-DB52E14ABA8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5E610A5-6FA5-46AB-ACB3-C9A66F2C304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6F4EB597-7F9A-4B88-9134-C3BCBE3AD7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L8" authorId="0" shapeId="0" xr:uid="{1EA0F7E7-2296-429F-836F-46D7FE782A7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24/ago/21
Se recibió la comunicación tarde (pasada la facturación CEB vto. Set2021)
Por eso es que se comienza con aplicación plena, vto octubre 2021 (consumos Setiembre 2021)</t>
        </r>
      </text>
    </comment>
    <comment ref="A39" authorId="1" shapeId="0" xr:uid="{78770CC0-C664-4575-99A2-236A558F6EBE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0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0000000-0006-0000-0000-000004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A39" authorId="1" shapeId="0" xr:uid="{7226D52B-C491-42AB-A5F7-D177761F627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1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1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</commentList>
</comments>
</file>

<file path=xl/sharedStrings.xml><?xml version="1.0" encoding="utf-8"?>
<sst xmlns="http://schemas.openxmlformats.org/spreadsheetml/2006/main" count="717" uniqueCount="89">
  <si>
    <t>A FACTURAR</t>
  </si>
  <si>
    <t>CUADROS TARIFARIOS APLICANDO RESOLUCIÓN DPA 1078/19 y 1753/19</t>
  </si>
  <si>
    <t>ç</t>
  </si>
  <si>
    <t>Res 779/19</t>
  </si>
  <si>
    <t>Res 1078/19</t>
  </si>
  <si>
    <t>Res 1753/19</t>
  </si>
  <si>
    <t>TARIFAS</t>
  </si>
  <si>
    <t>Unidad</t>
  </si>
  <si>
    <t>Consumos Julio 2019</t>
  </si>
  <si>
    <t>Consumos Agosto 2019</t>
  </si>
  <si>
    <t>Consumos Setiembre 2019</t>
  </si>
  <si>
    <t>Consumos Dic 2019</t>
  </si>
  <si>
    <t>Consumos Ene 2020</t>
  </si>
  <si>
    <t>(Fac. Vto. Ago'19)</t>
  </si>
  <si>
    <t>(Fac. Vto. Set'19)</t>
  </si>
  <si>
    <t>(Fac. Vto. Ene'20)</t>
  </si>
  <si>
    <t>(Fac. Vto. Feb'20)</t>
  </si>
  <si>
    <t>Incremento tarifario</t>
  </si>
  <si>
    <t>Cuotas Fijas Mínima Mensuales:</t>
  </si>
  <si>
    <t>Residencial</t>
  </si>
  <si>
    <t xml:space="preserve">$ </t>
  </si>
  <si>
    <t>No Residencial I</t>
  </si>
  <si>
    <t>No Residencial II</t>
  </si>
  <si>
    <t>Baldío</t>
  </si>
  <si>
    <t>Recargo sobre la Cuota Fija Mensual:</t>
  </si>
  <si>
    <t>No Residencial Clase I / SubClase 1</t>
  </si>
  <si>
    <t>No Residencial Clase I / SubClase 2</t>
  </si>
  <si>
    <t>Valor del coeficiente de actualización "K"</t>
  </si>
  <si>
    <t>Sistema medido:</t>
  </si>
  <si>
    <t>De 0 a 15 m3 (cargo fijo)</t>
  </si>
  <si>
    <t>De 15 a 30 m3</t>
  </si>
  <si>
    <t>$/m3</t>
  </si>
  <si>
    <t>De 30 a 45 m3</t>
  </si>
  <si>
    <t>De 45 a 60 m3</t>
  </si>
  <si>
    <t>más de 60 m3</t>
  </si>
  <si>
    <t>Junta Vecinal Parque Melipal:</t>
  </si>
  <si>
    <t>Costo de depuración</t>
  </si>
  <si>
    <t>Costo de mantenimiento</t>
  </si>
  <si>
    <t>$/mes</t>
  </si>
  <si>
    <t>Descarga de vehículos atmosféricos</t>
  </si>
  <si>
    <t>Instalaciones domiciliarias</t>
  </si>
  <si>
    <t>$ x descarga</t>
  </si>
  <si>
    <t>Instalaciones industriales</t>
  </si>
  <si>
    <t>PROPUESTA APLICACIÓN RESOLUCIÓN DPA 779/19</t>
  </si>
  <si>
    <t>Res 1752/17</t>
  </si>
  <si>
    <t>Incrementos respecto</t>
  </si>
  <si>
    <t>Consumos Febrero 2018</t>
  </si>
  <si>
    <t>Cuadro Res 1752/17</t>
  </si>
  <si>
    <t>(Fac. Vto. Mar'17)</t>
  </si>
  <si>
    <t>Res 522/20</t>
  </si>
  <si>
    <t>Consumos Ago 2020</t>
  </si>
  <si>
    <t>(Fac. Vto. Set'20)</t>
  </si>
  <si>
    <t>Consumos Set 2020</t>
  </si>
  <si>
    <t>CUADROS TARIFARIOS APLICANDO RESOLUCIÓN DPA 779/19 - 1078/19 - 1753/19 Y 522/20</t>
  </si>
  <si>
    <t>Res 282/21</t>
  </si>
  <si>
    <t>Consumos May 2021</t>
  </si>
  <si>
    <t>(Fac. Vto. Jun'21)</t>
  </si>
  <si>
    <t>Tratamientos de lodo plantas depuradoras terceros</t>
  </si>
  <si>
    <t>Llao llao / Cervecería Patagonia</t>
  </si>
  <si>
    <t>CUADROS TARIFARIOS APLICANDO RESOLUCIÓN DPA 779/19 - 1078/19 - 1753/19, 522/20, 282/21 y 647/21</t>
  </si>
  <si>
    <t>Res 647/21</t>
  </si>
  <si>
    <t>Consumos Set 2021</t>
  </si>
  <si>
    <t>(Fac. Vto. Oct'21)</t>
  </si>
  <si>
    <t>CUADROS TARIFARIOS APLICANDO RESOLUCIÓN DPA 779/19 - 1078/19 - 1753/19, 522/20, 282/21, 647/21 y 15/22</t>
  </si>
  <si>
    <t>Res 15/22</t>
  </si>
  <si>
    <t>Consumos Feb 2022</t>
  </si>
  <si>
    <t>(Fac. Vto. Mar'22)</t>
  </si>
  <si>
    <t>CUADROS TARIFARIOS APLICANDO RESOLUCIÓN DPA 779/19 - 1078/19 - 1753/19, 522/20, 282/21, 647/21, 15/22 y 290/22</t>
  </si>
  <si>
    <t>Res 290/22</t>
  </si>
  <si>
    <t>Consumos May 2022</t>
  </si>
  <si>
    <t>(Fac. Vto. Jun'22)</t>
  </si>
  <si>
    <t>CUADROS TARIFARIOS APLICANDO RESOLUCIÓN DPA 779/19 - 1078/19 - 1753/19, 522/20, 282/21, 647/21, 15/22, 290/22 y 708/22</t>
  </si>
  <si>
    <t>Res 708/22</t>
  </si>
  <si>
    <t>(Fac. Vto. Oct'22)</t>
  </si>
  <si>
    <t>Consumos Set 2022 (parcial)</t>
  </si>
  <si>
    <t>Consumos Oct 2022</t>
  </si>
  <si>
    <t>(Fac. Vto. Nov'22)</t>
  </si>
  <si>
    <t>CUADROS TARIFARIOS APLICANDO RESOLUCIÓN DPA 779/19 - 1078/19 - 1753/19, 522/20, 282/21, 647/21, 15/22, 290/22, 708/22 Y 42/23</t>
  </si>
  <si>
    <t>Res 42/23</t>
  </si>
  <si>
    <t>Consumos Ene 2023 (parcial)</t>
  </si>
  <si>
    <t>(Fac. Vto. Feb'23)</t>
  </si>
  <si>
    <t>(Fac. Vto. Mar'23)</t>
  </si>
  <si>
    <t>CUADROS TARIFARIOS APLICANDO RESOLUCIÓN DPA 779/19 - 1078/19 - 1753/19, 522/20, 282/21, 647/21, 15/22, 290/22, 708/22, 42/23 Y 341/23</t>
  </si>
  <si>
    <t>Consumos Feb 2023</t>
  </si>
  <si>
    <t>Res 341/23</t>
  </si>
  <si>
    <t>Consumos May 2023 (parcial)</t>
  </si>
  <si>
    <t>(Fac. Vto. Jun'23)</t>
  </si>
  <si>
    <t>Consumos Jun 2023</t>
  </si>
  <si>
    <t>(Fac. Vto. Jul'23)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</si>
</sst>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[$$-2C0A]\ #,##0.00"/>
    <numFmt numFmtId="165" formatCode="0.0000%"/>
    <numFmt numFmtId="166" formatCode="[$$-2C0A]\ #,##0.000000"/>
    <numFmt numFmtId="167" formatCode="0.000%"/>
    <numFmt numFmtId="168" formatCode="[$$-2C0A]\ #,##0.00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00"/>
        <bgColor indexed="9"/>
      </patternFill>
    </fill>
  </fills>
  <borders count="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9" fontId="1" fillId="0" borderId="0"/>
    <xf numFmtId="44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2" borderId="0" xfId="1" applyFill="1"/>
    <xf numFmtId="0" fontId="2" fillId="2" borderId="0" xfId="1" applyFont="1" applyFill="1" applyAlignment="1">
      <alignment horizontal="center"/>
    </xf>
    <xf numFmtId="164" fontId="1" fillId="0" borderId="0" xfId="1" applyNumberFormat="1"/>
    <xf numFmtId="164" fontId="1" fillId="2" borderId="0" xfId="1" applyNumberFormat="1" applyFill="1"/>
    <xf numFmtId="0" fontId="1" fillId="0" borderId="1" xfId="1" applyBorder="1"/>
    <xf numFmtId="0" fontId="1" fillId="0" borderId="2" xfId="1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/>
    <xf numFmtId="0" fontId="2" fillId="2" borderId="15" xfId="1" applyFont="1" applyFill="1" applyBorder="1"/>
    <xf numFmtId="0" fontId="2" fillId="2" borderId="16" xfId="1" applyFont="1" applyFill="1" applyBorder="1"/>
    <xf numFmtId="0" fontId="2" fillId="2" borderId="17" xfId="1" applyFont="1" applyFill="1" applyBorder="1" applyAlignment="1">
      <alignment horizontal="center" vertical="center"/>
    </xf>
    <xf numFmtId="165" fontId="2" fillId="2" borderId="16" xfId="2" applyNumberFormat="1" applyFont="1" applyFill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0" fontId="3" fillId="0" borderId="19" xfId="1" applyFont="1" applyBorder="1"/>
    <xf numFmtId="0" fontId="3" fillId="0" borderId="20" xfId="1" applyFont="1" applyBorder="1"/>
    <xf numFmtId="0" fontId="1" fillId="0" borderId="6" xfId="1" applyBorder="1"/>
    <xf numFmtId="0" fontId="1" fillId="0" borderId="8" xfId="1" applyBorder="1"/>
    <xf numFmtId="0" fontId="1" fillId="2" borderId="6" xfId="1" applyFill="1" applyBorder="1"/>
    <xf numFmtId="0" fontId="1" fillId="0" borderId="19" xfId="1" applyBorder="1"/>
    <xf numFmtId="0" fontId="1" fillId="0" borderId="20" xfId="1" applyBorder="1"/>
    <xf numFmtId="0" fontId="1" fillId="0" borderId="6" xfId="1" applyBorder="1" applyAlignment="1">
      <alignment horizontal="center" vertical="center"/>
    </xf>
    <xf numFmtId="164" fontId="1" fillId="0" borderId="7" xfId="1" applyNumberFormat="1" applyBorder="1"/>
    <xf numFmtId="164" fontId="1" fillId="0" borderId="6" xfId="1" applyNumberFormat="1" applyBorder="1"/>
    <xf numFmtId="164" fontId="1" fillId="0" borderId="8" xfId="2" applyNumberFormat="1" applyBorder="1"/>
    <xf numFmtId="164" fontId="1" fillId="2" borderId="6" xfId="1" applyNumberFormat="1" applyFill="1" applyBorder="1"/>
    <xf numFmtId="10" fontId="1" fillId="0" borderId="0" xfId="2" applyNumberFormat="1"/>
    <xf numFmtId="0" fontId="3" fillId="0" borderId="6" xfId="1" applyFont="1" applyBorder="1"/>
    <xf numFmtId="10" fontId="1" fillId="0" borderId="8" xfId="2" applyNumberFormat="1" applyBorder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2" borderId="23" xfId="1" applyFill="1" applyBorder="1"/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" fillId="0" borderId="27" xfId="1" applyBorder="1"/>
    <xf numFmtId="0" fontId="1" fillId="0" borderId="7" xfId="1" applyBorder="1"/>
    <xf numFmtId="0" fontId="1" fillId="0" borderId="26" xfId="1" applyBorder="1"/>
    <xf numFmtId="10" fontId="1" fillId="0" borderId="26" xfId="2" applyNumberFormat="1" applyBorder="1"/>
    <xf numFmtId="0" fontId="1" fillId="0" borderId="28" xfId="1" applyBorder="1"/>
    <xf numFmtId="0" fontId="1" fillId="0" borderId="29" xfId="1" applyBorder="1"/>
    <xf numFmtId="166" fontId="1" fillId="0" borderId="0" xfId="1" applyNumberFormat="1"/>
    <xf numFmtId="0" fontId="3" fillId="0" borderId="0" xfId="1" applyFont="1" applyAlignment="1">
      <alignment horizontal="center"/>
    </xf>
    <xf numFmtId="0" fontId="3" fillId="0" borderId="0" xfId="1" applyFont="1"/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165" fontId="2" fillId="2" borderId="34" xfId="2" applyNumberFormat="1" applyFont="1" applyFill="1" applyBorder="1" applyAlignment="1">
      <alignment horizontal="center" vertical="center"/>
    </xf>
    <xf numFmtId="0" fontId="1" fillId="2" borderId="32" xfId="1" applyFill="1" applyBorder="1"/>
    <xf numFmtId="164" fontId="1" fillId="2" borderId="32" xfId="1" applyNumberFormat="1" applyFill="1" applyBorder="1"/>
    <xf numFmtId="0" fontId="1" fillId="2" borderId="35" xfId="1" applyFill="1" applyBorder="1"/>
    <xf numFmtId="165" fontId="1" fillId="0" borderId="0" xfId="2" applyNumberForma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5" fontId="2" fillId="2" borderId="18" xfId="2" applyNumberFormat="1" applyFont="1" applyFill="1" applyBorder="1" applyAlignment="1">
      <alignment horizontal="center" vertical="center"/>
    </xf>
    <xf numFmtId="0" fontId="1" fillId="2" borderId="8" xfId="1" applyFill="1" applyBorder="1"/>
    <xf numFmtId="164" fontId="1" fillId="2" borderId="8" xfId="1" applyNumberFormat="1" applyFill="1" applyBorder="1"/>
    <xf numFmtId="0" fontId="1" fillId="2" borderId="24" xfId="1" applyFill="1" applyBorder="1"/>
    <xf numFmtId="0" fontId="2" fillId="0" borderId="11" xfId="1" applyFont="1" applyBorder="1" applyAlignment="1">
      <alignment horizontal="center"/>
    </xf>
    <xf numFmtId="10" fontId="2" fillId="2" borderId="16" xfId="2" applyNumberFormat="1" applyFont="1" applyFill="1" applyBorder="1" applyAlignment="1">
      <alignment horizontal="center" vertical="center"/>
    </xf>
    <xf numFmtId="167" fontId="2" fillId="2" borderId="16" xfId="2" applyNumberFormat="1" applyFont="1" applyFill="1" applyBorder="1" applyAlignment="1">
      <alignment horizontal="center" vertical="center"/>
    </xf>
    <xf numFmtId="164" fontId="1" fillId="0" borderId="6" xfId="2" applyNumberFormat="1" applyBorder="1"/>
    <xf numFmtId="10" fontId="1" fillId="0" borderId="6" xfId="2" applyNumberFormat="1" applyBorder="1"/>
    <xf numFmtId="44" fontId="1" fillId="0" borderId="0" xfId="3" applyFont="1"/>
    <xf numFmtId="164" fontId="1" fillId="0" borderId="0" xfId="3" applyNumberFormat="1" applyFont="1"/>
    <xf numFmtId="164" fontId="1" fillId="3" borderId="8" xfId="1" applyNumberFormat="1" applyFill="1" applyBorder="1"/>
    <xf numFmtId="168" fontId="1" fillId="0" borderId="0" xfId="3" applyNumberFormat="1" applyFont="1"/>
    <xf numFmtId="0" fontId="2" fillId="0" borderId="30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4">
    <cellStyle name="Excel Built-in Normal" xfId="1" xr:uid="{00000000-0005-0000-0000-000000000000}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02C0-29FF-4C3B-9869-0EEEBEC7E006}">
  <sheetPr>
    <pageSetUpPr fitToPage="1"/>
  </sheetPr>
  <dimension ref="A1:T44"/>
  <sheetViews>
    <sheetView tabSelected="1" topLeftCell="C1" zoomScale="90" zoomScaleNormal="90" workbookViewId="0">
      <selection activeCell="S13" sqref="S13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3" width="24.77734375" style="1" hidden="1" customWidth="1"/>
    <col min="14" max="16" width="24.77734375" style="1" customWidth="1"/>
    <col min="17" max="17" width="25.5546875" style="1" customWidth="1"/>
    <col min="18" max="18" width="24.77734375" style="1" customWidth="1"/>
    <col min="19" max="19" width="21.21875" style="1" customWidth="1"/>
    <col min="20" max="20" width="12.21875" style="1" bestFit="1" customWidth="1"/>
    <col min="21" max="16384" width="10.77734375" style="1"/>
  </cols>
  <sheetData>
    <row r="1" spans="1:20" x14ac:dyDescent="0.3">
      <c r="Q1" s="3" t="s">
        <v>0</v>
      </c>
      <c r="R1" s="3" t="s">
        <v>0</v>
      </c>
    </row>
    <row r="2" spans="1:20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3">
      <c r="A3" s="60" t="s">
        <v>82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9"/>
      <c r="R3" s="59"/>
    </row>
    <row r="4" spans="1:20" ht="15" thickBot="1" x14ac:dyDescent="0.35"/>
    <row r="5" spans="1:20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69" t="s">
        <v>84</v>
      </c>
      <c r="R5" s="69" t="s">
        <v>84</v>
      </c>
    </row>
    <row r="6" spans="1:20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70" t="s">
        <v>85</v>
      </c>
      <c r="R6" s="70" t="s">
        <v>87</v>
      </c>
    </row>
    <row r="7" spans="1:20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1" t="s">
        <v>86</v>
      </c>
      <c r="R7" s="71" t="s">
        <v>88</v>
      </c>
    </row>
    <row r="8" spans="1:20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72">
        <f>S8*30/31</f>
        <v>0.11416264806404774</v>
      </c>
      <c r="R8" s="72">
        <f>S8*31/31</f>
        <v>0.11796806966618269</v>
      </c>
      <c r="S8" s="68">
        <f>(5.7771/5.1675)-1</f>
        <v>0.11796806966618267</v>
      </c>
    </row>
    <row r="9" spans="1:20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73"/>
      <c r="R9" s="73"/>
    </row>
    <row r="10" spans="1:20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4">
        <f>+P10*(1+Q$8)</f>
        <v>896.4327048387097</v>
      </c>
      <c r="R10" s="74">
        <f>+P10*(1+R$8)</f>
        <v>899.49447000000009</v>
      </c>
      <c r="S10" s="42"/>
      <c r="T10" s="42"/>
    </row>
    <row r="11" spans="1:20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4">
        <f t="shared" ref="Q11:Q13" si="1">+P11*(1+Q$8)</f>
        <v>1066.7376464516128</v>
      </c>
      <c r="R11" s="74">
        <f t="shared" ref="R11:R13" si="2">+P11*(1+R$8)</f>
        <v>1070.3810879999999</v>
      </c>
      <c r="S11" s="42"/>
      <c r="T11" s="42"/>
    </row>
    <row r="12" spans="1:20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4">
        <f t="shared" si="1"/>
        <v>1153.3294761290324</v>
      </c>
      <c r="R12" s="74">
        <f t="shared" si="2"/>
        <v>1157.2686720000002</v>
      </c>
      <c r="S12" s="42"/>
      <c r="T12" s="42"/>
    </row>
    <row r="13" spans="1:20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4">
        <f t="shared" si="1"/>
        <v>690.43166322580635</v>
      </c>
      <c r="R13" s="74">
        <f t="shared" si="2"/>
        <v>692.78983200000005</v>
      </c>
      <c r="S13" s="81"/>
      <c r="T13" s="42"/>
    </row>
    <row r="14" spans="1:20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4"/>
      <c r="R14" s="74"/>
      <c r="T14" s="84"/>
    </row>
    <row r="15" spans="1:20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4"/>
      <c r="R15" s="74"/>
      <c r="T15" s="84"/>
    </row>
    <row r="16" spans="1:20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4"/>
      <c r="R16" s="74"/>
      <c r="T16" s="84"/>
    </row>
    <row r="17" spans="1:20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4">
        <f t="shared" ref="Q17:Q18" si="3">+P17*(1+Q$8)</f>
        <v>1602.8124643548381</v>
      </c>
      <c r="R17" s="74">
        <f t="shared" ref="R17:R18" si="4">+P17*(1+R$8)</f>
        <v>1608.2868689999996</v>
      </c>
      <c r="S17" s="42"/>
      <c r="T17" s="42"/>
    </row>
    <row r="18" spans="1:20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4">
        <f t="shared" si="3"/>
        <v>2441.0950708064515</v>
      </c>
      <c r="R18" s="74">
        <f t="shared" si="4"/>
        <v>2449.4326290000004</v>
      </c>
      <c r="S18" s="42"/>
      <c r="T18" s="42"/>
    </row>
    <row r="19" spans="1:20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4"/>
      <c r="R19" s="74"/>
      <c r="T19" s="84"/>
    </row>
    <row r="20" spans="1:20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4"/>
      <c r="R20" s="74"/>
      <c r="T20" s="84"/>
    </row>
    <row r="21" spans="1:20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4">
        <f t="shared" ref="Q21" si="5">+P21*(1+Q$8)</f>
        <v>211.29909131951609</v>
      </c>
      <c r="R21" s="74">
        <f t="shared" ref="R21" si="6">+P21*(1+R$8)</f>
        <v>212.02078319099999</v>
      </c>
      <c r="S21" s="42"/>
      <c r="T21" s="42"/>
    </row>
    <row r="22" spans="1:20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4"/>
      <c r="R22" s="74"/>
      <c r="T22" s="84"/>
    </row>
    <row r="23" spans="1:20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4"/>
      <c r="R23" s="74"/>
      <c r="T23" s="84"/>
    </row>
    <row r="24" spans="1:20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4"/>
      <c r="R24" s="74"/>
      <c r="T24" s="84"/>
    </row>
    <row r="25" spans="1:20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7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4">
        <f t="shared" ref="Q25:Q29" si="8">+P25*(1+Q$8)</f>
        <v>1218.4460714516129</v>
      </c>
      <c r="R25" s="74">
        <f t="shared" ref="R25:R29" si="9">+P25*(1+R$8)</f>
        <v>1222.607673</v>
      </c>
      <c r="S25" s="42"/>
      <c r="T25" s="42"/>
    </row>
    <row r="26" spans="1:20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7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4">
        <f t="shared" si="8"/>
        <v>91.255352419354836</v>
      </c>
      <c r="R26" s="74">
        <f t="shared" si="9"/>
        <v>91.567035000000004</v>
      </c>
      <c r="S26" s="42"/>
      <c r="T26" s="42"/>
    </row>
    <row r="27" spans="1:20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7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4">
        <f t="shared" si="8"/>
        <v>106.16711032258061</v>
      </c>
      <c r="R27" s="74">
        <f t="shared" si="9"/>
        <v>106.52972399999997</v>
      </c>
      <c r="S27" s="42"/>
      <c r="T27" s="42"/>
    </row>
    <row r="28" spans="1:20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7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4">
        <f t="shared" si="8"/>
        <v>128.39081129032257</v>
      </c>
      <c r="R28" s="74">
        <f t="shared" si="9"/>
        <v>128.82933</v>
      </c>
      <c r="S28" s="42"/>
      <c r="T28" s="42"/>
    </row>
    <row r="29" spans="1:20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7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4">
        <f t="shared" si="8"/>
        <v>154.24169661290316</v>
      </c>
      <c r="R29" s="74">
        <f t="shared" si="9"/>
        <v>154.76850899999997</v>
      </c>
      <c r="S29" s="42"/>
      <c r="T29" s="42"/>
    </row>
    <row r="30" spans="1:20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4"/>
      <c r="R30" s="74"/>
      <c r="T30" s="84"/>
    </row>
    <row r="31" spans="1:20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4"/>
      <c r="R31" s="74"/>
      <c r="T31" s="84"/>
    </row>
    <row r="32" spans="1:20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4">
        <f t="shared" ref="Q32:Q33" si="10">+P32*(1+Q$8)</f>
        <v>76.573891935483857</v>
      </c>
      <c r="R32" s="74">
        <f t="shared" ref="R32:R33" si="11">+P32*(1+R$8)</f>
        <v>76.835429999999988</v>
      </c>
      <c r="S32" s="42"/>
      <c r="T32" s="42"/>
    </row>
    <row r="33" spans="1:20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4">
        <f t="shared" si="10"/>
        <v>57683.4006667742</v>
      </c>
      <c r="R33" s="74">
        <f t="shared" si="11"/>
        <v>57880.418274000011</v>
      </c>
      <c r="S33" s="42"/>
      <c r="T33" s="42"/>
    </row>
    <row r="34" spans="1:20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4"/>
      <c r="R34" s="74"/>
      <c r="T34" s="84"/>
    </row>
    <row r="35" spans="1:20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4"/>
      <c r="R35" s="74"/>
      <c r="T35" s="84"/>
    </row>
    <row r="36" spans="1:20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83">
        <f>+P36*(1+R$8)</f>
        <v>2337.418734287492</v>
      </c>
      <c r="R36" s="83">
        <f>+P36*(1+R$8)</f>
        <v>2337.418734287492</v>
      </c>
      <c r="S36" s="42"/>
      <c r="T36" s="42"/>
    </row>
    <row r="37" spans="1:20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83">
        <f>+P37*(1+R$8)</f>
        <v>4647.3303239999996</v>
      </c>
      <c r="R37" s="83">
        <f>+P37*(1+R$8)</f>
        <v>4647.3303239999996</v>
      </c>
      <c r="S37" s="42"/>
      <c r="T37" s="42"/>
    </row>
    <row r="38" spans="1:20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4"/>
      <c r="R38" s="74"/>
      <c r="S38" s="42"/>
      <c r="T38" s="84"/>
    </row>
    <row r="39" spans="1:20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4"/>
      <c r="R39" s="74"/>
      <c r="S39" s="42"/>
      <c r="T39" s="84"/>
    </row>
    <row r="40" spans="1:20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4">
        <f t="shared" ref="Q40" si="12">+P40*(1+Q$8)</f>
        <v>335.71606306451611</v>
      </c>
      <c r="R40" s="74">
        <f t="shared" ref="R40" si="13">+P40*(1+R$8)</f>
        <v>336.86270100000002</v>
      </c>
      <c r="S40" s="42"/>
      <c r="T40" s="42"/>
    </row>
    <row r="41" spans="1:20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4"/>
      <c r="R41" s="74"/>
      <c r="S41" s="42"/>
      <c r="T41" s="82"/>
    </row>
    <row r="42" spans="1:20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75"/>
      <c r="R42" s="75"/>
    </row>
    <row r="44" spans="1:20" x14ac:dyDescent="0.3">
      <c r="N44" s="4"/>
      <c r="O44" s="4"/>
      <c r="P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29"/>
  <sheetViews>
    <sheetView workbookViewId="0">
      <selection activeCell="H9" sqref="H9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0.77734375" style="1" customWidth="1"/>
    <col min="4" max="5" width="24.77734375" style="1" customWidth="1"/>
    <col min="6" max="6" width="21.44140625" style="1" customWidth="1"/>
    <col min="7" max="16384" width="10.77734375" style="1"/>
  </cols>
  <sheetData>
    <row r="2" spans="1:6" x14ac:dyDescent="0.3">
      <c r="E2" s="4"/>
    </row>
    <row r="3" spans="1:6" x14ac:dyDescent="0.3">
      <c r="A3" s="86" t="s">
        <v>43</v>
      </c>
      <c r="B3" s="86"/>
      <c r="C3" s="86"/>
      <c r="D3" s="86"/>
      <c r="E3" s="86"/>
      <c r="F3" s="86"/>
    </row>
    <row r="5" spans="1:6" x14ac:dyDescent="0.3">
      <c r="A5" s="6"/>
      <c r="B5" s="7"/>
      <c r="C5" s="8"/>
      <c r="D5" s="9" t="s">
        <v>44</v>
      </c>
      <c r="E5" s="9" t="s">
        <v>3</v>
      </c>
      <c r="F5" s="50" t="s">
        <v>45</v>
      </c>
    </row>
    <row r="6" spans="1:6" x14ac:dyDescent="0.3">
      <c r="A6" s="85" t="s">
        <v>6</v>
      </c>
      <c r="B6" s="85"/>
      <c r="C6" s="12" t="s">
        <v>7</v>
      </c>
      <c r="D6" s="13" t="s">
        <v>46</v>
      </c>
      <c r="E6" s="13" t="s">
        <v>8</v>
      </c>
      <c r="F6" s="51" t="s">
        <v>47</v>
      </c>
    </row>
    <row r="7" spans="1:6" x14ac:dyDescent="0.3">
      <c r="A7" s="17"/>
      <c r="B7" s="18"/>
      <c r="C7" s="19"/>
      <c r="D7" s="20" t="s">
        <v>48</v>
      </c>
      <c r="E7" s="20" t="s">
        <v>13</v>
      </c>
      <c r="F7" s="52"/>
    </row>
    <row r="8" spans="1:6" x14ac:dyDescent="0.3">
      <c r="A8" s="30" t="s">
        <v>18</v>
      </c>
      <c r="B8" s="31"/>
      <c r="C8" s="32"/>
      <c r="D8" s="32"/>
      <c r="E8" s="53"/>
      <c r="F8" s="54"/>
    </row>
    <row r="9" spans="1:6" x14ac:dyDescent="0.3">
      <c r="A9" s="35"/>
      <c r="B9" s="36" t="s">
        <v>19</v>
      </c>
      <c r="C9" s="37" t="s">
        <v>20</v>
      </c>
      <c r="D9" s="39">
        <v>65.42</v>
      </c>
      <c r="E9" s="38">
        <v>155.69999999999999</v>
      </c>
      <c r="F9" s="55">
        <f>(+E9/D9)-1</f>
        <v>1.3800061143381228</v>
      </c>
    </row>
    <row r="10" spans="1:6" x14ac:dyDescent="0.3">
      <c r="A10" s="35"/>
      <c r="B10" s="36" t="s">
        <v>21</v>
      </c>
      <c r="C10" s="37" t="s">
        <v>20</v>
      </c>
      <c r="D10" s="39">
        <v>77.849999999999994</v>
      </c>
      <c r="E10" s="38">
        <v>185.28</v>
      </c>
      <c r="F10" s="55">
        <f>(+E10/D10)-1</f>
        <v>1.3799614643545279</v>
      </c>
    </row>
    <row r="11" spans="1:6" x14ac:dyDescent="0.3">
      <c r="A11" s="35"/>
      <c r="B11" s="36" t="s">
        <v>22</v>
      </c>
      <c r="C11" s="37" t="s">
        <v>20</v>
      </c>
      <c r="D11" s="39">
        <v>84.17</v>
      </c>
      <c r="E11" s="38">
        <v>200.32</v>
      </c>
      <c r="F11" s="55">
        <f>(+E11/D11)-1</f>
        <v>1.3799453486990614</v>
      </c>
    </row>
    <row r="12" spans="1:6" x14ac:dyDescent="0.3">
      <c r="A12" s="35"/>
      <c r="B12" s="36" t="s">
        <v>23</v>
      </c>
      <c r="C12" s="37" t="s">
        <v>20</v>
      </c>
      <c r="D12" s="39">
        <v>50.39</v>
      </c>
      <c r="E12" s="38">
        <v>119.92</v>
      </c>
      <c r="F12" s="55">
        <f>(+E12/D12)-1</f>
        <v>1.3798372692994643</v>
      </c>
    </row>
    <row r="13" spans="1:6" x14ac:dyDescent="0.3">
      <c r="A13" s="35"/>
      <c r="B13" s="36"/>
      <c r="C13" s="37"/>
      <c r="D13" s="39"/>
      <c r="E13" s="38"/>
      <c r="F13" s="54"/>
    </row>
    <row r="14" spans="1:6" x14ac:dyDescent="0.3">
      <c r="A14" s="35"/>
      <c r="B14" s="36"/>
      <c r="C14" s="32"/>
      <c r="D14" s="39"/>
      <c r="E14" s="38"/>
      <c r="F14" s="54"/>
    </row>
    <row r="15" spans="1:6" x14ac:dyDescent="0.3">
      <c r="A15" s="30" t="s">
        <v>24</v>
      </c>
      <c r="B15" s="31"/>
      <c r="C15" s="43"/>
      <c r="D15" s="39"/>
      <c r="E15" s="38"/>
      <c r="F15" s="54"/>
    </row>
    <row r="16" spans="1:6" x14ac:dyDescent="0.3">
      <c r="A16" s="35"/>
      <c r="B16" s="36" t="s">
        <v>25</v>
      </c>
      <c r="C16" s="37" t="s">
        <v>20</v>
      </c>
      <c r="D16" s="39">
        <v>116.97</v>
      </c>
      <c r="E16" s="38">
        <v>278.39</v>
      </c>
      <c r="F16" s="55">
        <f>(+E16/D16)-1</f>
        <v>1.3800119688809094</v>
      </c>
    </row>
    <row r="17" spans="1:6" x14ac:dyDescent="0.3">
      <c r="A17" s="35"/>
      <c r="B17" s="36" t="s">
        <v>26</v>
      </c>
      <c r="C17" s="37" t="s">
        <v>20</v>
      </c>
      <c r="D17" s="39">
        <v>168.15</v>
      </c>
      <c r="E17" s="38">
        <v>423.99</v>
      </c>
      <c r="F17" s="55">
        <f>(+E17/D17)-1</f>
        <v>1.5214986619090096</v>
      </c>
    </row>
    <row r="18" spans="1:6" x14ac:dyDescent="0.3">
      <c r="A18" s="35"/>
      <c r="B18" s="36"/>
      <c r="C18" s="32"/>
      <c r="D18" s="39"/>
      <c r="E18" s="38"/>
      <c r="F18" s="54"/>
    </row>
    <row r="19" spans="1:6" x14ac:dyDescent="0.3">
      <c r="A19" s="35"/>
      <c r="B19" s="36"/>
      <c r="C19" s="32"/>
      <c r="D19" s="39"/>
      <c r="E19" s="38"/>
      <c r="F19" s="54"/>
    </row>
    <row r="20" spans="1:6" x14ac:dyDescent="0.3">
      <c r="A20" s="30" t="s">
        <v>27</v>
      </c>
      <c r="B20" s="36"/>
      <c r="C20" s="37" t="s">
        <v>20</v>
      </c>
      <c r="D20" s="39">
        <v>15.420260000000001</v>
      </c>
      <c r="E20" s="38">
        <v>36.700209999999998</v>
      </c>
      <c r="F20" s="55">
        <f>(+E20/D20)-1</f>
        <v>1.3799994293222033</v>
      </c>
    </row>
    <row r="21" spans="1:6" x14ac:dyDescent="0.3">
      <c r="A21" s="35"/>
      <c r="B21" s="36"/>
      <c r="C21" s="32"/>
      <c r="D21" s="39"/>
      <c r="E21" s="38"/>
      <c r="F21" s="54"/>
    </row>
    <row r="22" spans="1:6" x14ac:dyDescent="0.3">
      <c r="A22" s="35"/>
      <c r="B22" s="36"/>
      <c r="C22" s="32"/>
      <c r="D22" s="39"/>
      <c r="E22" s="38"/>
      <c r="F22" s="54"/>
    </row>
    <row r="23" spans="1:6" x14ac:dyDescent="0.3">
      <c r="A23" s="30" t="s">
        <v>28</v>
      </c>
      <c r="B23" s="31"/>
      <c r="C23" s="32"/>
      <c r="D23" s="39"/>
      <c r="E23" s="38"/>
      <c r="F23" s="54"/>
    </row>
    <row r="24" spans="1:6" x14ac:dyDescent="0.3">
      <c r="A24" s="35"/>
      <c r="B24" s="36" t="s">
        <v>29</v>
      </c>
      <c r="C24" s="37" t="s">
        <v>20</v>
      </c>
      <c r="D24" s="39">
        <v>88.92</v>
      </c>
      <c r="E24" s="38">
        <v>211.63</v>
      </c>
      <c r="F24" s="55">
        <f>(+E24/D24)-1</f>
        <v>1.3800044984255511</v>
      </c>
    </row>
    <row r="25" spans="1:6" x14ac:dyDescent="0.3">
      <c r="A25" s="35"/>
      <c r="B25" s="36" t="s">
        <v>30</v>
      </c>
      <c r="C25" s="37" t="s">
        <v>31</v>
      </c>
      <c r="D25" s="39">
        <v>6.66</v>
      </c>
      <c r="E25" s="38">
        <v>15.85</v>
      </c>
      <c r="F25" s="55">
        <f>(+E25/D25)-1</f>
        <v>1.3798798798798799</v>
      </c>
    </row>
    <row r="26" spans="1:6" x14ac:dyDescent="0.3">
      <c r="A26" s="35"/>
      <c r="B26" s="36" t="s">
        <v>32</v>
      </c>
      <c r="C26" s="37" t="s">
        <v>31</v>
      </c>
      <c r="D26" s="39">
        <v>7.75</v>
      </c>
      <c r="E26" s="38">
        <v>18.440000000000001</v>
      </c>
      <c r="F26" s="55">
        <f>(+E26/D26)-1</f>
        <v>1.3793548387096775</v>
      </c>
    </row>
    <row r="27" spans="1:6" x14ac:dyDescent="0.3">
      <c r="A27" s="35"/>
      <c r="B27" s="36" t="s">
        <v>33</v>
      </c>
      <c r="C27" s="37" t="s">
        <v>31</v>
      </c>
      <c r="D27" s="39">
        <v>9.3699999999999992</v>
      </c>
      <c r="E27" s="38">
        <v>22.3</v>
      </c>
      <c r="F27" s="55">
        <f>(+E27/D27)-1</f>
        <v>1.3799359658484529</v>
      </c>
    </row>
    <row r="28" spans="1:6" x14ac:dyDescent="0.3">
      <c r="A28" s="35"/>
      <c r="B28" s="36" t="s">
        <v>34</v>
      </c>
      <c r="C28" s="37" t="s">
        <v>31</v>
      </c>
      <c r="D28" s="39">
        <v>11.26</v>
      </c>
      <c r="E28" s="38">
        <v>26.79</v>
      </c>
      <c r="F28" s="55">
        <f>(+E28/D28)-1</f>
        <v>1.3792184724689163</v>
      </c>
    </row>
    <row r="29" spans="1:6" x14ac:dyDescent="0.3">
      <c r="A29" s="45"/>
      <c r="B29" s="46"/>
      <c r="C29" s="47"/>
      <c r="D29" s="47"/>
      <c r="E29" s="56"/>
      <c r="F29" s="57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23D6-F5CB-4C9E-A985-82D411326095}">
  <sheetPr>
    <pageSetUpPr fitToPage="1"/>
  </sheetPr>
  <dimension ref="A1:S44"/>
  <sheetViews>
    <sheetView topLeftCell="A21" zoomScale="90" zoomScaleNormal="90" workbookViewId="0">
      <selection activeCell="P33" sqref="P33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3" width="24.77734375" style="1" hidden="1" customWidth="1"/>
    <col min="14" max="15" width="24.77734375" style="1" customWidth="1"/>
    <col min="16" max="16" width="25.5546875" style="1" customWidth="1"/>
    <col min="17" max="17" width="24.77734375" style="1" customWidth="1"/>
    <col min="18" max="18" width="21.21875" style="1" customWidth="1"/>
    <col min="19" max="19" width="12.21875" style="1" bestFit="1" customWidth="1"/>
    <col min="20" max="16384" width="10.77734375" style="1"/>
  </cols>
  <sheetData>
    <row r="1" spans="1:19" x14ac:dyDescent="0.3">
      <c r="P1" s="3" t="s">
        <v>0</v>
      </c>
      <c r="Q1" s="3" t="s">
        <v>0</v>
      </c>
    </row>
    <row r="2" spans="1:19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x14ac:dyDescent="0.3">
      <c r="A3" s="60" t="s">
        <v>77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9"/>
      <c r="Q3" s="59"/>
    </row>
    <row r="4" spans="1:19" ht="15" thickBot="1" x14ac:dyDescent="0.35"/>
    <row r="5" spans="1:19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69" t="s">
        <v>78</v>
      </c>
      <c r="Q5" s="69" t="s">
        <v>78</v>
      </c>
    </row>
    <row r="6" spans="1:19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70" t="s">
        <v>79</v>
      </c>
      <c r="Q6" s="70" t="s">
        <v>79</v>
      </c>
    </row>
    <row r="7" spans="1:19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1" t="s">
        <v>80</v>
      </c>
      <c r="Q7" s="71" t="s">
        <v>81</v>
      </c>
    </row>
    <row r="8" spans="1:19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72">
        <f>R8*18/31</f>
        <v>0.18827592706182295</v>
      </c>
      <c r="Q8" s="72">
        <f>R8*31/31</f>
        <v>0.32425298549536175</v>
      </c>
      <c r="R8" s="68">
        <f>(5.1675/3.9022)-1</f>
        <v>0.32425298549536175</v>
      </c>
    </row>
    <row r="9" spans="1:19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73"/>
      <c r="Q9" s="73"/>
    </row>
    <row r="10" spans="1:1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4">
        <f>+O10*(1+P$8)</f>
        <v>721.96382322580655</v>
      </c>
      <c r="Q10" s="74">
        <f>+O10*(1+Q$8)</f>
        <v>804.57975000000022</v>
      </c>
      <c r="R10" s="42"/>
      <c r="S10" s="84"/>
    </row>
    <row r="11" spans="1:1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4">
        <f t="shared" ref="P11:P13" si="1">+O11*(1+P$8)</f>
        <v>859.12303896774188</v>
      </c>
      <c r="Q11" s="74">
        <f t="shared" ref="Q11:Q13" si="2">+O11*(1+Q$8)</f>
        <v>957.4344000000001</v>
      </c>
      <c r="R11" s="42"/>
      <c r="S11" s="84"/>
    </row>
    <row r="12" spans="1:1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4">
        <f t="shared" si="1"/>
        <v>928.861869419355</v>
      </c>
      <c r="Q12" s="74">
        <f t="shared" si="2"/>
        <v>1035.1536000000003</v>
      </c>
      <c r="R12" s="42"/>
      <c r="S12" s="84"/>
    </row>
    <row r="13" spans="1:1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4">
        <f t="shared" si="1"/>
        <v>556.05588748387106</v>
      </c>
      <c r="Q13" s="74">
        <f t="shared" si="2"/>
        <v>619.68660000000011</v>
      </c>
      <c r="R13" s="81"/>
      <c r="S13" s="84"/>
    </row>
    <row r="14" spans="1:19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4"/>
      <c r="Q14" s="74"/>
      <c r="S14" s="84"/>
    </row>
    <row r="15" spans="1:19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4"/>
      <c r="Q15" s="74"/>
      <c r="S15" s="84"/>
    </row>
    <row r="16" spans="1:19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4"/>
      <c r="Q16" s="74"/>
      <c r="S16" s="84"/>
    </row>
    <row r="17" spans="1:1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4">
        <f t="shared" ref="P17:P18" si="3">+O17*(1+P$8)</f>
        <v>1290.8638969032256</v>
      </c>
      <c r="Q17" s="74">
        <f>+O17*(1+Q$8)</f>
        <v>1438.5803249999999</v>
      </c>
      <c r="R17" s="42"/>
      <c r="S17" s="84"/>
    </row>
    <row r="18" spans="1:1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4">
        <f t="shared" si="3"/>
        <v>1965.995127870968</v>
      </c>
      <c r="Q18" s="74">
        <f>+O18*(1+Q$8)</f>
        <v>2190.9683250000007</v>
      </c>
      <c r="R18" s="42"/>
      <c r="S18" s="84"/>
    </row>
    <row r="19" spans="1:19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4"/>
      <c r="Q19" s="74"/>
      <c r="S19" s="84"/>
    </row>
    <row r="20" spans="1:19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4"/>
      <c r="Q20" s="74"/>
      <c r="S20" s="84"/>
    </row>
    <row r="21" spans="1:1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4">
        <f t="shared" ref="P21" si="4">+O21*(1+P$8)</f>
        <v>170.17484858567741</v>
      </c>
      <c r="Q21" s="74">
        <f>+O21*(1+Q$8)</f>
        <v>189.64833517500003</v>
      </c>
      <c r="R21" s="42"/>
      <c r="S21" s="84"/>
    </row>
    <row r="22" spans="1:19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4"/>
      <c r="Q22" s="74"/>
      <c r="S22" s="84"/>
    </row>
    <row r="23" spans="1:19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4"/>
      <c r="Q23" s="74"/>
      <c r="S23" s="84"/>
    </row>
    <row r="24" spans="1:19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4"/>
      <c r="Q24" s="74"/>
      <c r="S24" s="84"/>
    </row>
    <row r="25" spans="1:1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5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4">
        <f t="shared" ref="P25:P29" si="6">+O25*(1+P$8)</f>
        <v>981.30509896774197</v>
      </c>
      <c r="Q25" s="74">
        <f>+O25*(1+Q$8)</f>
        <v>1093.5980250000002</v>
      </c>
      <c r="R25" s="42"/>
      <c r="S25" s="84"/>
    </row>
    <row r="26" spans="1:1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5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4">
        <f t="shared" si="6"/>
        <v>73.494711612903231</v>
      </c>
      <c r="Q26" s="74">
        <f>+O26*(1+Q$8)</f>
        <v>81.904875000000018</v>
      </c>
      <c r="R26" s="42"/>
      <c r="S26" s="84"/>
    </row>
    <row r="27" spans="1:1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5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4">
        <f t="shared" si="6"/>
        <v>85.504257548387088</v>
      </c>
      <c r="Q27" s="74">
        <f>+O27*(1+Q$8)</f>
        <v>95.288699999999992</v>
      </c>
      <c r="R27" s="42"/>
      <c r="S27" s="84"/>
    </row>
    <row r="28" spans="1:1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5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4">
        <f t="shared" si="6"/>
        <v>103.4026541935484</v>
      </c>
      <c r="Q28" s="74">
        <f>+O28*(1+Q$8)</f>
        <v>115.23525000000002</v>
      </c>
      <c r="R28" s="42"/>
      <c r="S28" s="84"/>
    </row>
    <row r="29" spans="1:1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5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4">
        <f t="shared" si="6"/>
        <v>124.22229174193545</v>
      </c>
      <c r="Q29" s="74">
        <f>+O29*(1+Q$8)</f>
        <v>138.43732499999999</v>
      </c>
      <c r="R29" s="42"/>
      <c r="S29" s="84"/>
    </row>
    <row r="30" spans="1:19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4"/>
      <c r="Q30" s="74"/>
      <c r="S30" s="84"/>
    </row>
    <row r="31" spans="1:19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4"/>
      <c r="Q31" s="74"/>
      <c r="S31" s="84"/>
    </row>
    <row r="32" spans="1:1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4">
        <f t="shared" ref="P32:P33" si="7">+O32*(1+P$8)</f>
        <v>61.670641290322578</v>
      </c>
      <c r="Q32" s="74">
        <f>+O32*(1+Q$8)</f>
        <v>68.72775</v>
      </c>
      <c r="R32" s="42"/>
      <c r="S32" s="84"/>
    </row>
    <row r="33" spans="1:1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4">
        <f t="shared" si="7"/>
        <v>46456.725928516134</v>
      </c>
      <c r="Q33" s="74">
        <f>+O33*(1+Q$8)</f>
        <v>51772.872450000017</v>
      </c>
      <c r="R33" s="42"/>
      <c r="S33" s="84"/>
    </row>
    <row r="34" spans="1:19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4"/>
      <c r="Q34" s="74"/>
      <c r="S34" s="84"/>
    </row>
    <row r="35" spans="1:19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4"/>
      <c r="Q35" s="74"/>
      <c r="S35" s="84"/>
    </row>
    <row r="36" spans="1:1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83">
        <f>+O36*(1+Q$8)</f>
        <v>2090.7741443683885</v>
      </c>
      <c r="Q36" s="83">
        <f>+O36*(1+Q$8)</f>
        <v>2090.7741443683885</v>
      </c>
      <c r="R36" s="42"/>
      <c r="S36" s="84"/>
    </row>
    <row r="37" spans="1:1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83">
        <f>+O37*(1+Q$8)</f>
        <v>4156.9437000000007</v>
      </c>
      <c r="Q37" s="83">
        <f>+O37*(1+Q$8)</f>
        <v>4156.9437000000007</v>
      </c>
      <c r="R37" s="42"/>
      <c r="S37" s="84"/>
    </row>
    <row r="38" spans="1:19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4"/>
      <c r="Q38" s="74"/>
      <c r="R38" s="42"/>
      <c r="S38" s="84"/>
    </row>
    <row r="39" spans="1:19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4"/>
      <c r="Q39" s="74"/>
      <c r="R39" s="42"/>
      <c r="S39" s="84"/>
    </row>
    <row r="40" spans="1:19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4">
        <f t="shared" ref="P40" si="8">+O40*(1+P$8)</f>
        <v>270.37707470967746</v>
      </c>
      <c r="Q40" s="74">
        <f>+O40*(1+Q$8)</f>
        <v>301.31692500000008</v>
      </c>
      <c r="R40" s="42"/>
      <c r="S40" s="84"/>
    </row>
    <row r="41" spans="1:19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4"/>
      <c r="Q41" s="74"/>
      <c r="R41" s="42"/>
      <c r="S41" s="82"/>
    </row>
    <row r="42" spans="1:19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75"/>
      <c r="Q42" s="75"/>
    </row>
    <row r="44" spans="1:19" x14ac:dyDescent="0.3">
      <c r="N44" s="4"/>
      <c r="O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510F-7992-47D9-BF09-EE8CAA5F51F7}">
  <sheetPr>
    <pageSetUpPr fitToPage="1"/>
  </sheetPr>
  <dimension ref="A1:R44"/>
  <sheetViews>
    <sheetView topLeftCell="K1" workbookViewId="0">
      <selection activeCell="O6" sqref="O6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4" width="24.77734375" style="1" customWidth="1"/>
    <col min="15" max="15" width="25.5546875" style="1" customWidth="1"/>
    <col min="16" max="16" width="24.77734375" style="1" customWidth="1"/>
    <col min="17" max="17" width="21.21875" style="1" customWidth="1"/>
    <col min="18" max="18" width="12.21875" style="1" bestFit="1" customWidth="1"/>
    <col min="19" max="16384" width="10.77734375" style="1"/>
  </cols>
  <sheetData>
    <row r="1" spans="1:18" x14ac:dyDescent="0.3">
      <c r="O1" s="3" t="s">
        <v>0</v>
      </c>
      <c r="P1" s="3" t="s">
        <v>0</v>
      </c>
    </row>
    <row r="2" spans="1:18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x14ac:dyDescent="0.3">
      <c r="A3" s="60" t="s">
        <v>71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59"/>
      <c r="P3" s="59"/>
    </row>
    <row r="4" spans="1:18" ht="15" thickBot="1" x14ac:dyDescent="0.35"/>
    <row r="5" spans="1:18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69" t="s">
        <v>72</v>
      </c>
      <c r="P5" s="69" t="s">
        <v>72</v>
      </c>
    </row>
    <row r="6" spans="1:18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70" t="s">
        <v>74</v>
      </c>
      <c r="P6" s="70" t="s">
        <v>75</v>
      </c>
    </row>
    <row r="7" spans="1:18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1" t="s">
        <v>73</v>
      </c>
      <c r="P7" s="71" t="s">
        <v>76</v>
      </c>
    </row>
    <row r="8" spans="1:18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72">
        <f>Q8*25/30</f>
        <v>0.20426504998936409</v>
      </c>
      <c r="P8" s="72">
        <f>Q8*31/31</f>
        <v>0.2451180599872369</v>
      </c>
      <c r="Q8" s="68">
        <f>(3.9022/3.134)-1</f>
        <v>0.2451180599872369</v>
      </c>
    </row>
    <row r="9" spans="1:18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73"/>
      <c r="P9" s="73"/>
    </row>
    <row r="10" spans="1:18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4">
        <f>+N10*(1+O$8)</f>
        <v>587.6377500000001</v>
      </c>
      <c r="P10" s="74">
        <f>+N10*(1+P$8)</f>
        <v>607.57254000000012</v>
      </c>
      <c r="Q10" s="42"/>
      <c r="R10" s="81"/>
    </row>
    <row r="11" spans="1:18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4">
        <f t="shared" ref="O11:O13" si="1">+N11*(1+O$8)</f>
        <v>699.27759999999989</v>
      </c>
      <c r="P11" s="74">
        <f t="shared" ref="P11:P13" si="2">+N11*(1+P$8)</f>
        <v>722.99961599999995</v>
      </c>
      <c r="Q11" s="42"/>
      <c r="R11" s="68"/>
    </row>
    <row r="12" spans="1:18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4">
        <f t="shared" si="1"/>
        <v>756.04106666666689</v>
      </c>
      <c r="P12" s="74">
        <f t="shared" si="2"/>
        <v>781.68870400000014</v>
      </c>
      <c r="Q12" s="42"/>
      <c r="R12" s="68"/>
    </row>
    <row r="13" spans="1:18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4">
        <f t="shared" si="1"/>
        <v>452.59806666666668</v>
      </c>
      <c r="P13" s="74">
        <f t="shared" si="2"/>
        <v>467.95182400000004</v>
      </c>
      <c r="Q13" s="81"/>
      <c r="R13" s="68"/>
    </row>
    <row r="14" spans="1:18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4"/>
      <c r="P14" s="74"/>
      <c r="R14" s="68"/>
    </row>
    <row r="15" spans="1:18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4"/>
      <c r="P15" s="74"/>
      <c r="R15" s="68"/>
    </row>
    <row r="16" spans="1:18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4"/>
      <c r="P16" s="74"/>
      <c r="R16" s="68"/>
    </row>
    <row r="17" spans="1:18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4">
        <f t="shared" ref="O17:O18" si="3">+N17*(1+O$8)</f>
        <v>1050.6902583333331</v>
      </c>
      <c r="P17" s="74">
        <f t="shared" ref="P17:P18" si="4">+N17*(1+P$8)</f>
        <v>1086.3334579999998</v>
      </c>
      <c r="Q17" s="42"/>
      <c r="R17" s="68"/>
    </row>
    <row r="18" spans="1:18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4">
        <f t="shared" si="3"/>
        <v>1600.2089250000001</v>
      </c>
      <c r="P18" s="74">
        <f t="shared" si="4"/>
        <v>1654.4937780000002</v>
      </c>
      <c r="Q18" s="42"/>
      <c r="R18" s="68"/>
    </row>
    <row r="19" spans="1:18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4"/>
      <c r="P19" s="74"/>
      <c r="R19" s="68"/>
    </row>
    <row r="20" spans="1:18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4"/>
      <c r="P20" s="74"/>
      <c r="R20" s="68"/>
    </row>
    <row r="21" spans="1:18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4">
        <f t="shared" ref="O21" si="5">+N21*(1+O$8)</f>
        <v>138.51270924166667</v>
      </c>
      <c r="P21" s="74">
        <f>+N21*(1+P$8)</f>
        <v>143.211559462</v>
      </c>
      <c r="Q21" s="42"/>
      <c r="R21" s="68"/>
    </row>
    <row r="22" spans="1:18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4"/>
      <c r="P22" s="74"/>
      <c r="R22" s="68"/>
    </row>
    <row r="23" spans="1:18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4"/>
      <c r="P23" s="74"/>
      <c r="R23" s="68"/>
    </row>
    <row r="24" spans="1:18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4"/>
      <c r="P24" s="74"/>
      <c r="R24" s="68"/>
    </row>
    <row r="25" spans="1:18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6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4">
        <f t="shared" ref="O25:O29" si="7">+N25*(1+O$8)</f>
        <v>798.72689166666669</v>
      </c>
      <c r="P25" s="74">
        <f t="shared" ref="P25:P29" si="8">+N25*(1+P$8)</f>
        <v>825.822586</v>
      </c>
      <c r="Q25" s="42"/>
      <c r="R25" s="68"/>
    </row>
    <row r="26" spans="1:18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6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4">
        <f t="shared" si="7"/>
        <v>59.820541666666671</v>
      </c>
      <c r="P26" s="74">
        <f t="shared" si="8"/>
        <v>61.849870000000003</v>
      </c>
      <c r="Q26" s="42"/>
      <c r="R26" s="68"/>
    </row>
    <row r="27" spans="1:18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6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4">
        <f t="shared" si="7"/>
        <v>69.595633333333325</v>
      </c>
      <c r="P27" s="74">
        <f t="shared" si="8"/>
        <v>71.95656799999999</v>
      </c>
      <c r="Q27" s="42"/>
      <c r="R27" s="68"/>
    </row>
    <row r="28" spans="1:18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6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4">
        <f t="shared" si="7"/>
        <v>84.16391666666668</v>
      </c>
      <c r="P28" s="74">
        <f t="shared" si="8"/>
        <v>87.01906000000001</v>
      </c>
      <c r="Q28" s="42"/>
      <c r="R28" s="68"/>
    </row>
    <row r="29" spans="1:18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6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4">
        <f t="shared" si="7"/>
        <v>101.10992499999999</v>
      </c>
      <c r="P29" s="74">
        <f t="shared" si="8"/>
        <v>104.53993799999998</v>
      </c>
      <c r="Q29" s="42"/>
      <c r="R29" s="68"/>
    </row>
    <row r="30" spans="1:18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4"/>
      <c r="P30" s="74"/>
      <c r="R30" s="68"/>
    </row>
    <row r="31" spans="1:18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4"/>
      <c r="P31" s="74"/>
      <c r="R31" s="68"/>
    </row>
    <row r="32" spans="1:18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4">
        <f t="shared" ref="O32:O33" si="9">+N32*(1+O$8)</f>
        <v>50.196416666666664</v>
      </c>
      <c r="P32" s="74">
        <f t="shared" ref="P32:P33" si="10">+N32*(1+P$8)</f>
        <v>51.899259999999998</v>
      </c>
      <c r="Q32" s="42"/>
      <c r="R32" s="68"/>
    </row>
    <row r="33" spans="1:18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4">
        <f t="shared" si="9"/>
        <v>37813.149383333337</v>
      </c>
      <c r="P33" s="74">
        <f t="shared" si="10"/>
        <v>39095.907668000007</v>
      </c>
      <c r="Q33" s="42"/>
      <c r="R33" s="68"/>
    </row>
    <row r="34" spans="1:18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4"/>
      <c r="P34" s="74"/>
      <c r="R34" s="68"/>
    </row>
    <row r="35" spans="1:18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4"/>
      <c r="P35" s="74"/>
      <c r="R35" s="68"/>
    </row>
    <row r="36" spans="1:18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4">
        <f>+N36*(1+P$8)</f>
        <v>1578.8328720182535</v>
      </c>
      <c r="P36" s="74">
        <f t="shared" ref="P36:P37" si="11">+N36*(1+P$8)</f>
        <v>1578.8328720182535</v>
      </c>
      <c r="Q36" s="42"/>
      <c r="R36" s="68"/>
    </row>
    <row r="37" spans="1:18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4">
        <f>+N37*(1+P$8)</f>
        <v>3139.0857680000004</v>
      </c>
      <c r="P37" s="74">
        <f t="shared" si="11"/>
        <v>3139.0857680000004</v>
      </c>
      <c r="Q37" s="42"/>
      <c r="R37" s="68"/>
    </row>
    <row r="38" spans="1:18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4"/>
      <c r="P38" s="74"/>
      <c r="Q38" s="42"/>
      <c r="R38" s="68"/>
    </row>
    <row r="39" spans="1:18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4"/>
      <c r="P39" s="74"/>
      <c r="Q39" s="42"/>
      <c r="R39" s="68"/>
    </row>
    <row r="40" spans="1:18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4">
        <f t="shared" ref="O40" si="12">+N40*(1+O$8)</f>
        <v>220.07165833333335</v>
      </c>
      <c r="P40" s="74">
        <f>+N40*(1+P$8)</f>
        <v>227.53728200000003</v>
      </c>
      <c r="Q40" s="42"/>
      <c r="R40" s="68"/>
    </row>
    <row r="41" spans="1:18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4"/>
      <c r="P41" s="74"/>
      <c r="Q41" s="42"/>
      <c r="R41" s="58"/>
    </row>
    <row r="42" spans="1:18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75"/>
      <c r="P42" s="75"/>
    </row>
    <row r="44" spans="1:18" x14ac:dyDescent="0.3">
      <c r="N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B086-AF57-41D7-A7C2-18343FC83A0E}">
  <sheetPr>
    <pageSetUpPr fitToPage="1"/>
  </sheetPr>
  <dimension ref="A1:P42"/>
  <sheetViews>
    <sheetView topLeftCell="C1" workbookViewId="0">
      <selection activeCell="O8" sqref="O8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4" width="24.77734375" style="1" customWidth="1"/>
    <col min="15" max="15" width="21.21875" style="1" customWidth="1"/>
    <col min="16" max="16384" width="10.77734375" style="1"/>
  </cols>
  <sheetData>
    <row r="1" spans="1:16" x14ac:dyDescent="0.3">
      <c r="N1" s="3" t="s">
        <v>0</v>
      </c>
    </row>
    <row r="2" spans="1:16" x14ac:dyDescent="0.3"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">
      <c r="A3" s="60" t="s">
        <v>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9"/>
    </row>
    <row r="4" spans="1:16" ht="15" thickBot="1" x14ac:dyDescent="0.35"/>
    <row r="5" spans="1:16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69" t="s">
        <v>68</v>
      </c>
    </row>
    <row r="6" spans="1:16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70" t="s">
        <v>69</v>
      </c>
    </row>
    <row r="7" spans="1:16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1" t="s">
        <v>70</v>
      </c>
    </row>
    <row r="8" spans="1:16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72">
        <f>O8*31/31</f>
        <v>0.15620157898620235</v>
      </c>
      <c r="O8" s="68">
        <f>(3.134/2.7106)-1</f>
        <v>0.15620157898620235</v>
      </c>
    </row>
    <row r="9" spans="1:16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73"/>
    </row>
    <row r="10" spans="1:16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4">
        <f>+M10*(1+O$8)</f>
        <v>487.96379999999999</v>
      </c>
      <c r="O10" s="42"/>
      <c r="P10" s="68"/>
    </row>
    <row r="11" spans="1:16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4">
        <f>+M11*(1+O$8)</f>
        <v>580.66751999999985</v>
      </c>
      <c r="O11" s="42"/>
      <c r="P11" s="68"/>
    </row>
    <row r="12" spans="1:16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4">
        <f>+M12*(1+O$8)</f>
        <v>627.80288000000007</v>
      </c>
      <c r="O12" s="42"/>
      <c r="P12" s="68"/>
    </row>
    <row r="13" spans="1:16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4">
        <f>+M13*(1+O$8)</f>
        <v>375.82927999999998</v>
      </c>
      <c r="O13" s="42"/>
      <c r="P13" s="68"/>
    </row>
    <row r="14" spans="1:16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4"/>
      <c r="P14" s="68"/>
    </row>
    <row r="15" spans="1:16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4"/>
      <c r="P15" s="68"/>
    </row>
    <row r="16" spans="1:16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4"/>
      <c r="P16" s="68"/>
    </row>
    <row r="17" spans="1:16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4">
        <f>+M17*(1+O$8)</f>
        <v>872.47425999999973</v>
      </c>
      <c r="O17" s="42"/>
      <c r="P17" s="68"/>
    </row>
    <row r="18" spans="1:16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4">
        <f>+M18*(1+O$8)</f>
        <v>1328.78466</v>
      </c>
      <c r="O18" s="42"/>
      <c r="P18" s="68"/>
    </row>
    <row r="19" spans="1:16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4"/>
      <c r="P19" s="68"/>
    </row>
    <row r="20" spans="1:16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4"/>
      <c r="P20" s="68"/>
    </row>
    <row r="21" spans="1:16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4">
        <f>+M21*(1+O$8)</f>
        <v>115.01845813999998</v>
      </c>
      <c r="O21" s="42"/>
      <c r="P21" s="68"/>
    </row>
    <row r="22" spans="1:16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4"/>
      <c r="P22" s="68"/>
    </row>
    <row r="23" spans="1:16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4"/>
      <c r="P23" s="68"/>
    </row>
    <row r="24" spans="1:16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4"/>
      <c r="P24" s="68"/>
    </row>
    <row r="25" spans="1:16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1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4">
        <f>+M25*(1+O$8)</f>
        <v>663.2484199999999</v>
      </c>
      <c r="O25" s="42"/>
      <c r="P25" s="68"/>
    </row>
    <row r="26" spans="1:16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1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4">
        <f>+M26*(1+O$8)</f>
        <v>49.673899999999996</v>
      </c>
      <c r="O26" s="42"/>
      <c r="P26" s="68"/>
    </row>
    <row r="27" spans="1:16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1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4">
        <f>+M27*(1+O$8)</f>
        <v>57.790959999999984</v>
      </c>
      <c r="O27" s="42"/>
      <c r="P27" s="68"/>
    </row>
    <row r="28" spans="1:16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1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4">
        <f>+M28*(1+O$8)</f>
        <v>69.888199999999998</v>
      </c>
      <c r="O28" s="42"/>
      <c r="P28" s="68"/>
    </row>
    <row r="29" spans="1:16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1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4">
        <f>+M29*(1+O$8)</f>
        <v>83.959859999999978</v>
      </c>
      <c r="O29" s="42"/>
      <c r="P29" s="68"/>
    </row>
    <row r="30" spans="1:16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4"/>
      <c r="P30" s="68"/>
    </row>
    <row r="31" spans="1:16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4"/>
      <c r="P31" s="68"/>
    </row>
    <row r="32" spans="1:16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4">
        <f>+M32*(1+O$8)</f>
        <v>41.682199999999995</v>
      </c>
      <c r="O32" s="42"/>
      <c r="P32" s="68"/>
    </row>
    <row r="33" spans="1:16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4">
        <f>+M33*(1+O$8)</f>
        <v>31399.357960000001</v>
      </c>
      <c r="O33" s="42"/>
      <c r="P33" s="68"/>
    </row>
    <row r="34" spans="1:16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4"/>
      <c r="P34" s="68"/>
    </row>
    <row r="35" spans="1:16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4"/>
      <c r="P35" s="68"/>
    </row>
    <row r="36" spans="1:16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4">
        <f>+M36*(1+O$8)</f>
        <v>1268.0186102468367</v>
      </c>
      <c r="O36" s="42"/>
      <c r="P36" s="68"/>
    </row>
    <row r="37" spans="1:16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4">
        <f>+M37*(1+O$8)</f>
        <v>2521.1149599999999</v>
      </c>
      <c r="O37" s="42"/>
      <c r="P37" s="68"/>
    </row>
    <row r="38" spans="1:16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4"/>
      <c r="O38" s="42"/>
      <c r="P38" s="68"/>
    </row>
    <row r="39" spans="1:16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4"/>
      <c r="O39" s="42"/>
      <c r="P39" s="68"/>
    </row>
    <row r="40" spans="1:16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4">
        <f>+M40*(1+O$8)</f>
        <v>182.74354</v>
      </c>
      <c r="O40" s="42"/>
      <c r="P40" s="68"/>
    </row>
    <row r="41" spans="1:16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4"/>
      <c r="O41" s="42"/>
      <c r="P41" s="58"/>
    </row>
    <row r="42" spans="1:16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BD3E-45A6-4AF0-8808-9C84683557C2}">
  <sheetPr>
    <pageSetUpPr fitToPage="1"/>
  </sheetPr>
  <dimension ref="A1:O42"/>
  <sheetViews>
    <sheetView workbookViewId="0">
      <selection activeCell="M10" sqref="M10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3" width="24.77734375" style="1" customWidth="1"/>
    <col min="14" max="14" width="21.21875" style="1" customWidth="1"/>
    <col min="15" max="16384" width="10.77734375" style="1"/>
  </cols>
  <sheetData>
    <row r="1" spans="1:15" x14ac:dyDescent="0.3">
      <c r="M1" s="3" t="s">
        <v>0</v>
      </c>
    </row>
    <row r="2" spans="1:15" x14ac:dyDescent="0.3">
      <c r="E2" s="4"/>
      <c r="F2" s="4"/>
      <c r="G2" s="4"/>
      <c r="H2" s="4"/>
      <c r="I2" s="4"/>
      <c r="J2" s="4"/>
      <c r="K2" s="4"/>
      <c r="L2" s="4"/>
      <c r="M2" s="4"/>
    </row>
    <row r="3" spans="1:15" x14ac:dyDescent="0.3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59"/>
    </row>
    <row r="4" spans="1:15" ht="15" thickBot="1" x14ac:dyDescent="0.35"/>
    <row r="5" spans="1:15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69" t="s">
        <v>64</v>
      </c>
    </row>
    <row r="6" spans="1:15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70" t="s">
        <v>65</v>
      </c>
    </row>
    <row r="7" spans="1:15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1" t="s">
        <v>66</v>
      </c>
    </row>
    <row r="8" spans="1:15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28">
        <v>0.13259408917915702</v>
      </c>
      <c r="M8" s="72">
        <f>N8*31/31</f>
        <v>0.12449699232524368</v>
      </c>
      <c r="N8" s="68">
        <f>(2.7106/2.4105)-1</f>
        <v>0.12449699232524369</v>
      </c>
    </row>
    <row r="9" spans="1:15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73"/>
    </row>
    <row r="10" spans="1:15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4">
        <f>+L10*(1+N$8)</f>
        <v>422.04041999999998</v>
      </c>
      <c r="N10" s="42"/>
      <c r="O10" s="68"/>
    </row>
    <row r="11" spans="1:15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4">
        <f t="shared" ref="M11:M13" si="1">+L11*(1+N$8)</f>
        <v>502.21996799999982</v>
      </c>
      <c r="N11" s="42"/>
      <c r="O11" s="68"/>
    </row>
    <row r="12" spans="1:15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4">
        <f t="shared" si="1"/>
        <v>542.987392</v>
      </c>
      <c r="N12" s="42"/>
      <c r="O12" s="68"/>
    </row>
    <row r="13" spans="1:15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4">
        <f t="shared" si="1"/>
        <v>325.05515199999996</v>
      </c>
      <c r="N13" s="42"/>
      <c r="O13" s="68"/>
    </row>
    <row r="14" spans="1:15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4"/>
      <c r="O14" s="68"/>
    </row>
    <row r="15" spans="1:15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4"/>
      <c r="O15" s="68"/>
    </row>
    <row r="16" spans="1:15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4"/>
      <c r="O16" s="68"/>
    </row>
    <row r="17" spans="1:15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4">
        <f t="shared" ref="M17:M18" si="2">+L17*(1+N$8)</f>
        <v>754.60393399999975</v>
      </c>
      <c r="N17" s="42"/>
      <c r="O17" s="68"/>
    </row>
    <row r="18" spans="1:15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4">
        <f t="shared" si="2"/>
        <v>1149.267294</v>
      </c>
      <c r="N18" s="42"/>
      <c r="O18" s="68"/>
    </row>
    <row r="19" spans="1:15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4"/>
      <c r="O19" s="68"/>
    </row>
    <row r="20" spans="1:15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4"/>
      <c r="O20" s="68"/>
    </row>
    <row r="21" spans="1:15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4">
        <f t="shared" ref="M21" si="3">+L21*(1+N$8)</f>
        <v>99.479589225999973</v>
      </c>
      <c r="N21" s="42"/>
      <c r="O21" s="68"/>
    </row>
    <row r="22" spans="1:15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4"/>
      <c r="O22" s="68"/>
    </row>
    <row r="23" spans="1:15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4"/>
      <c r="O23" s="68"/>
    </row>
    <row r="24" spans="1:15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4"/>
      <c r="O24" s="68"/>
    </row>
    <row r="25" spans="1:15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9">
        <v>510.13411499999989</v>
      </c>
      <c r="M25" s="74">
        <f t="shared" ref="M25:M29" si="5">+L25*(1+N$8)</f>
        <v>573.64427799999987</v>
      </c>
      <c r="N25" s="42"/>
      <c r="O25" s="68"/>
    </row>
    <row r="26" spans="1:15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9">
        <v>38.206424999999996</v>
      </c>
      <c r="M26" s="74">
        <f t="shared" si="5"/>
        <v>42.963009999999997</v>
      </c>
      <c r="N26" s="42"/>
      <c r="O26" s="68"/>
    </row>
    <row r="27" spans="1:15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9">
        <v>44.449619999999989</v>
      </c>
      <c r="M27" s="74">
        <f t="shared" si="5"/>
        <v>49.983463999999984</v>
      </c>
      <c r="N27" s="42"/>
      <c r="O27" s="68"/>
    </row>
    <row r="28" spans="1:15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9">
        <v>53.754149999999996</v>
      </c>
      <c r="M28" s="74">
        <f t="shared" si="5"/>
        <v>60.446379999999991</v>
      </c>
      <c r="N28" s="42"/>
      <c r="O28" s="68"/>
    </row>
    <row r="29" spans="1:15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9">
        <v>64.577294999999992</v>
      </c>
      <c r="M29" s="74">
        <f t="shared" si="5"/>
        <v>72.616973999999985</v>
      </c>
      <c r="N29" s="42"/>
      <c r="O29" s="68"/>
    </row>
    <row r="30" spans="1:15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4"/>
      <c r="O30" s="68"/>
    </row>
    <row r="31" spans="1:15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4"/>
      <c r="O31" s="68"/>
    </row>
    <row r="32" spans="1:15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4">
        <f t="shared" ref="M32:M33" si="6">+L32*(1+N$8)</f>
        <v>36.050979999999996</v>
      </c>
      <c r="N32" s="42"/>
      <c r="O32" s="68"/>
    </row>
    <row r="33" spans="1:15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4">
        <f t="shared" si="6"/>
        <v>27157.338764</v>
      </c>
      <c r="N33" s="42"/>
      <c r="O33" s="68"/>
    </row>
    <row r="34" spans="1:15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4"/>
      <c r="O34" s="68"/>
    </row>
    <row r="35" spans="1:15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4"/>
      <c r="O35" s="68"/>
    </row>
    <row r="36" spans="1:15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4">
        <f t="shared" ref="M36:M37" si="7">+L36*(1+N$8)</f>
        <v>1096.7106716448868</v>
      </c>
      <c r="N36" s="42"/>
      <c r="O36" s="68"/>
    </row>
    <row r="37" spans="1:15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4">
        <f t="shared" si="7"/>
        <v>2180.5150639999997</v>
      </c>
      <c r="N37" s="42"/>
      <c r="O37" s="68"/>
    </row>
    <row r="38" spans="1:15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4"/>
      <c r="N38" s="42"/>
      <c r="O38" s="68"/>
    </row>
    <row r="39" spans="1:15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4"/>
      <c r="N39" s="42"/>
      <c r="O39" s="68"/>
    </row>
    <row r="40" spans="1:15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4">
        <f t="shared" ref="M40" si="8">+L40*(1+N$8)</f>
        <v>158.05508599999999</v>
      </c>
      <c r="N40" s="42"/>
      <c r="O40" s="68"/>
    </row>
    <row r="41" spans="1:15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4"/>
      <c r="N41" s="42"/>
      <c r="O41" s="58"/>
    </row>
    <row r="42" spans="1:15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B349-095B-44DD-B63B-0A9B56778FB9}">
  <sheetPr>
    <pageSetUpPr fitToPage="1"/>
  </sheetPr>
  <dimension ref="A1:N42"/>
  <sheetViews>
    <sheetView topLeftCell="F15" workbookViewId="0">
      <selection activeCell="L17" sqref="L17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2" width="24.77734375" style="1" customWidth="1"/>
    <col min="13" max="13" width="21.21875" style="1" customWidth="1"/>
    <col min="14" max="16384" width="10.77734375" style="1"/>
  </cols>
  <sheetData>
    <row r="1" spans="1:14" x14ac:dyDescent="0.3">
      <c r="L1" s="3" t="s">
        <v>0</v>
      </c>
    </row>
    <row r="2" spans="1:14" x14ac:dyDescent="0.3">
      <c r="E2" s="4"/>
      <c r="F2" s="4"/>
      <c r="G2" s="4"/>
      <c r="H2" s="4"/>
      <c r="I2" s="4"/>
      <c r="J2" s="4"/>
      <c r="K2" s="4"/>
      <c r="L2" s="4"/>
    </row>
    <row r="3" spans="1:14" x14ac:dyDescent="0.3">
      <c r="A3" s="60" t="s">
        <v>59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9"/>
    </row>
    <row r="4" spans="1:14" ht="15" thickBot="1" x14ac:dyDescent="0.35"/>
    <row r="5" spans="1:14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69" t="s">
        <v>60</v>
      </c>
    </row>
    <row r="6" spans="1:14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70" t="s">
        <v>61</v>
      </c>
    </row>
    <row r="7" spans="1:14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1" t="s">
        <v>62</v>
      </c>
    </row>
    <row r="8" spans="1:14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2">
        <f>M8*31/31</f>
        <v>0.13259408917915702</v>
      </c>
      <c r="M8" s="68">
        <f>(2.4105/2.1283)-1</f>
        <v>0.13259408917915705</v>
      </c>
    </row>
    <row r="9" spans="1:14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73"/>
    </row>
    <row r="10" spans="1:14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4">
        <f>+K10*(1+L$8)</f>
        <v>375.31484999999998</v>
      </c>
      <c r="M10" s="42"/>
      <c r="N10" s="58"/>
    </row>
    <row r="11" spans="1:14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4">
        <f t="shared" ref="L11:L13" si="1">+K11*(1+L$8)</f>
        <v>446.61743999999987</v>
      </c>
      <c r="M11" s="42"/>
      <c r="N11" s="58"/>
    </row>
    <row r="12" spans="1:14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4">
        <f t="shared" si="1"/>
        <v>482.87135999999998</v>
      </c>
      <c r="M12" s="42"/>
      <c r="N12" s="58"/>
    </row>
    <row r="13" spans="1:14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4">
        <f t="shared" si="1"/>
        <v>289.06716</v>
      </c>
      <c r="M13" s="42"/>
      <c r="N13" s="58"/>
    </row>
    <row r="14" spans="1:14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4"/>
      <c r="N14" s="58"/>
    </row>
    <row r="15" spans="1:14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4"/>
      <c r="N15" s="58"/>
    </row>
    <row r="16" spans="1:14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4"/>
      <c r="N16" s="58"/>
    </row>
    <row r="17" spans="1:14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4">
        <f t="shared" ref="L17:L18" si="2">+K17*(1+L$8)</f>
        <v>671.05909499999984</v>
      </c>
      <c r="M17" s="42"/>
      <c r="N17" s="58"/>
    </row>
    <row r="18" spans="1:14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4">
        <f t="shared" si="2"/>
        <v>1022.0278950000001</v>
      </c>
      <c r="M18" s="42"/>
      <c r="N18" s="58"/>
    </row>
    <row r="19" spans="1:14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4"/>
      <c r="N19" s="58"/>
    </row>
    <row r="20" spans="1:14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4"/>
      <c r="N20" s="58"/>
    </row>
    <row r="21" spans="1:14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4">
        <f t="shared" ref="L21" si="3">+K21*(1+L$8)</f>
        <v>88.46585620499998</v>
      </c>
      <c r="M21" s="42"/>
      <c r="N21" s="58"/>
    </row>
    <row r="22" spans="1:14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4"/>
      <c r="N22" s="58"/>
    </row>
    <row r="23" spans="1:14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4"/>
      <c r="N23" s="58"/>
    </row>
    <row r="24" spans="1:14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4"/>
      <c r="N24" s="58"/>
    </row>
    <row r="25" spans="1:14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4">
        <f t="shared" ref="L25:L29" si="5">+K25*(1+L$8)</f>
        <v>510.13411499999989</v>
      </c>
      <c r="M25" s="42"/>
      <c r="N25" s="58"/>
    </row>
    <row r="26" spans="1:14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4">
        <f t="shared" si="5"/>
        <v>38.206424999999996</v>
      </c>
      <c r="M26" s="42"/>
      <c r="N26" s="58"/>
    </row>
    <row r="27" spans="1:14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4">
        <f t="shared" si="5"/>
        <v>44.449619999999989</v>
      </c>
      <c r="M27" s="42"/>
      <c r="N27" s="58"/>
    </row>
    <row r="28" spans="1:14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4">
        <f t="shared" si="5"/>
        <v>53.754149999999996</v>
      </c>
      <c r="M28" s="42"/>
      <c r="N28" s="58"/>
    </row>
    <row r="29" spans="1:14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4">
        <f t="shared" si="5"/>
        <v>64.577294999999992</v>
      </c>
      <c r="M29" s="42"/>
      <c r="N29" s="58"/>
    </row>
    <row r="30" spans="1:14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4"/>
      <c r="N30" s="58"/>
    </row>
    <row r="31" spans="1:14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4"/>
      <c r="N31" s="58"/>
    </row>
    <row r="32" spans="1:14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4">
        <f t="shared" ref="L32:L33" si="6">+K32*(1+L$8)</f>
        <v>32.059649999999998</v>
      </c>
      <c r="M32" s="42"/>
      <c r="N32" s="58"/>
    </row>
    <row r="33" spans="1:14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4">
        <f t="shared" si="6"/>
        <v>24150.654870000002</v>
      </c>
      <c r="M33" s="42"/>
      <c r="N33" s="58"/>
    </row>
    <row r="34" spans="1:14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4"/>
      <c r="N34" s="58"/>
    </row>
    <row r="35" spans="1:14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4"/>
      <c r="N35" s="58"/>
    </row>
    <row r="36" spans="1:14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4">
        <f t="shared" ref="L36:L37" si="7">+K36*(1+L$8)</f>
        <v>975.28830000000005</v>
      </c>
      <c r="M36" s="42"/>
      <c r="N36" s="58"/>
    </row>
    <row r="37" spans="1:14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4">
        <f t="shared" si="7"/>
        <v>1939.1026199999999</v>
      </c>
      <c r="M37" s="42"/>
      <c r="N37" s="58"/>
    </row>
    <row r="38" spans="1:14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4"/>
      <c r="M38" s="42"/>
      <c r="N38" s="58"/>
    </row>
    <row r="39" spans="1:14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4"/>
      <c r="M39" s="42"/>
      <c r="N39" s="58"/>
    </row>
    <row r="40" spans="1:14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4">
        <f t="shared" ref="L40" si="8">+K40*(1+L$8)</f>
        <v>140.55625499999999</v>
      </c>
      <c r="M40" s="42"/>
      <c r="N40" s="58"/>
    </row>
    <row r="41" spans="1:14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4"/>
      <c r="M41" s="42"/>
      <c r="N41" s="58"/>
    </row>
    <row r="42" spans="1:14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opLeftCell="C1" workbookViewId="0">
      <selection activeCell="K17" sqref="K17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1" width="24.77734375" style="1" customWidth="1"/>
    <col min="12" max="12" width="21.21875" style="1" customWidth="1"/>
    <col min="13" max="16384" width="10.77734375" style="1"/>
  </cols>
  <sheetData>
    <row r="1" spans="1:13" x14ac:dyDescent="0.3">
      <c r="K1" s="3" t="s">
        <v>0</v>
      </c>
    </row>
    <row r="2" spans="1:13" x14ac:dyDescent="0.3">
      <c r="E2" s="4"/>
      <c r="F2" s="4"/>
      <c r="G2" s="4"/>
      <c r="H2" s="4"/>
      <c r="I2" s="4"/>
      <c r="J2" s="4"/>
      <c r="K2" s="4"/>
    </row>
    <row r="3" spans="1:13" x14ac:dyDescent="0.3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59"/>
    </row>
    <row r="4" spans="1:13" ht="15" thickBot="1" x14ac:dyDescent="0.35"/>
    <row r="5" spans="1:13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0" t="s">
        <v>49</v>
      </c>
      <c r="J5" s="8" t="s">
        <v>49</v>
      </c>
      <c r="K5" s="61" t="s">
        <v>54</v>
      </c>
    </row>
    <row r="6" spans="1:13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5" t="s">
        <v>50</v>
      </c>
      <c r="J6" s="15" t="s">
        <v>52</v>
      </c>
      <c r="K6" s="62" t="s">
        <v>55</v>
      </c>
    </row>
    <row r="7" spans="1:13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2" t="s">
        <v>51</v>
      </c>
      <c r="J7" s="22" t="s">
        <v>16</v>
      </c>
      <c r="K7" s="63" t="s">
        <v>56</v>
      </c>
    </row>
    <row r="8" spans="1:13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29">
        <v>0.21280000000000002</v>
      </c>
      <c r="G8" s="28">
        <v>0.12872372116775888</v>
      </c>
      <c r="H8" s="29">
        <v>0.33253627968337707</v>
      </c>
      <c r="I8" s="28">
        <v>7.1113053927116393E-2</v>
      </c>
      <c r="J8" s="29">
        <v>9.5848029206113503E-2</v>
      </c>
      <c r="K8" s="64">
        <f>L8*31/31</f>
        <v>0.20175042348955396</v>
      </c>
      <c r="L8" s="1">
        <f>(2.1283/1.771)-1</f>
        <v>0.20175042348955396</v>
      </c>
    </row>
    <row r="9" spans="1:13" x14ac:dyDescent="0.3">
      <c r="A9" s="30" t="s">
        <v>18</v>
      </c>
      <c r="B9" s="31"/>
      <c r="C9" s="32"/>
      <c r="D9" s="32"/>
      <c r="E9" s="32"/>
      <c r="F9" s="33"/>
      <c r="G9" s="33"/>
      <c r="H9" s="33"/>
      <c r="I9" s="33"/>
      <c r="J9" s="33"/>
      <c r="K9" s="65"/>
    </row>
    <row r="10" spans="1:13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0">
        <f>+H10*(1+I$8)</f>
        <v>269.52071806451607</v>
      </c>
      <c r="J10" s="40">
        <f>+H10*(1+J$8)</f>
        <v>275.74469999999997</v>
      </c>
      <c r="K10" s="66">
        <f>+J10*(1+K$8)</f>
        <v>331.37630999999999</v>
      </c>
      <c r="L10" s="42"/>
      <c r="M10" s="58"/>
    </row>
    <row r="11" spans="1:13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0">
        <f>+H11*(1+I$8)</f>
        <v>320.72446141935478</v>
      </c>
      <c r="J11" s="40">
        <f>+H11*(1+J$8)</f>
        <v>328.13087999999993</v>
      </c>
      <c r="K11" s="66">
        <f>+J11*(1+K$8)</f>
        <v>394.33142399999991</v>
      </c>
      <c r="L11" s="42"/>
      <c r="M11" s="58"/>
    </row>
    <row r="12" spans="1:13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0">
        <f>+H12*(1+I$8)</f>
        <v>346.75908954838701</v>
      </c>
      <c r="J12" s="40">
        <f>+H12*(1+J$8)</f>
        <v>354.76671999999996</v>
      </c>
      <c r="K12" s="66">
        <f>+J12*(1+K$8)</f>
        <v>426.34105599999998</v>
      </c>
      <c r="L12" s="42"/>
      <c r="M12" s="58"/>
    </row>
    <row r="13" spans="1:13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0">
        <f>+H13*(1+I$8)</f>
        <v>207.58461470967737</v>
      </c>
      <c r="J13" s="40">
        <f>+H13*(1+J$8)</f>
        <v>212.37831999999997</v>
      </c>
      <c r="K13" s="66">
        <f>+J13*(1+K$8)</f>
        <v>255.22573599999998</v>
      </c>
      <c r="L13" s="42"/>
      <c r="M13" s="58"/>
    </row>
    <row r="14" spans="1:13" x14ac:dyDescent="0.3">
      <c r="A14" s="35"/>
      <c r="B14" s="36"/>
      <c r="C14" s="37"/>
      <c r="D14" s="38"/>
      <c r="E14" s="39"/>
      <c r="F14" s="33"/>
      <c r="G14" s="33"/>
      <c r="H14" s="40"/>
      <c r="I14" s="33"/>
      <c r="J14" s="40"/>
      <c r="K14" s="66"/>
      <c r="M14" s="58"/>
    </row>
    <row r="15" spans="1:13" x14ac:dyDescent="0.3">
      <c r="A15" s="35"/>
      <c r="B15" s="36"/>
      <c r="C15" s="32"/>
      <c r="D15" s="38"/>
      <c r="E15" s="39"/>
      <c r="F15" s="33"/>
      <c r="G15" s="33"/>
      <c r="H15" s="40"/>
      <c r="I15" s="33"/>
      <c r="J15" s="40"/>
      <c r="K15" s="66"/>
      <c r="M15" s="58"/>
    </row>
    <row r="16" spans="1:13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33"/>
      <c r="J16" s="40"/>
      <c r="K16" s="66"/>
      <c r="M16" s="58"/>
    </row>
    <row r="17" spans="1:13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0">
        <f>+H17*(1+I$8)</f>
        <v>481.90027425806437</v>
      </c>
      <c r="J17" s="40">
        <f>+H17*(1+J$8)</f>
        <v>493.02868999999993</v>
      </c>
      <c r="K17" s="66">
        <f>+J17*(1+K$8)</f>
        <v>592.49743699999988</v>
      </c>
      <c r="L17" s="42"/>
      <c r="M17" s="58"/>
    </row>
    <row r="18" spans="1:13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0">
        <f>+H18*(1+I$8)</f>
        <v>733.93763167741929</v>
      </c>
      <c r="J18" s="40">
        <f>+H18*(1+J$8)</f>
        <v>750.88629000000003</v>
      </c>
      <c r="K18" s="66">
        <f>+J18*(1+K$8)</f>
        <v>902.37791700000002</v>
      </c>
      <c r="L18" s="42"/>
      <c r="M18" s="58"/>
    </row>
    <row r="19" spans="1:13" x14ac:dyDescent="0.3">
      <c r="A19" s="35"/>
      <c r="B19" s="36"/>
      <c r="C19" s="32"/>
      <c r="D19" s="38"/>
      <c r="E19" s="39"/>
      <c r="F19" s="33"/>
      <c r="G19" s="33"/>
      <c r="H19" s="40"/>
      <c r="I19" s="33"/>
      <c r="J19" s="40"/>
      <c r="K19" s="66"/>
      <c r="M19" s="58"/>
    </row>
    <row r="20" spans="1:13" x14ac:dyDescent="0.3">
      <c r="A20" s="35"/>
      <c r="B20" s="36"/>
      <c r="C20" s="32"/>
      <c r="D20" s="38"/>
      <c r="E20" s="39"/>
      <c r="F20" s="33"/>
      <c r="G20" s="33"/>
      <c r="H20" s="40"/>
      <c r="I20" s="33"/>
      <c r="J20" s="40"/>
      <c r="K20" s="66"/>
      <c r="M20" s="58"/>
    </row>
    <row r="21" spans="1:13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0">
        <f>+H21*(1+I$8)</f>
        <v>63.529010612193524</v>
      </c>
      <c r="J21" s="40">
        <f>+H21*(1+J$8)</f>
        <v>64.996071909999984</v>
      </c>
      <c r="K21" s="66">
        <f>+J21*(1+K$8)</f>
        <v>78.109056942999985</v>
      </c>
      <c r="L21" s="42"/>
      <c r="M21" s="58"/>
    </row>
    <row r="22" spans="1:13" x14ac:dyDescent="0.3">
      <c r="A22" s="35"/>
      <c r="B22" s="36"/>
      <c r="C22" s="32"/>
      <c r="D22" s="38"/>
      <c r="E22" s="39"/>
      <c r="F22" s="33"/>
      <c r="G22" s="33"/>
      <c r="H22" s="40"/>
      <c r="I22" s="33"/>
      <c r="J22" s="40"/>
      <c r="K22" s="66"/>
      <c r="M22" s="58"/>
    </row>
    <row r="23" spans="1:13" x14ac:dyDescent="0.3">
      <c r="A23" s="35"/>
      <c r="B23" s="36"/>
      <c r="C23" s="32"/>
      <c r="D23" s="38"/>
      <c r="E23" s="39"/>
      <c r="F23" s="33"/>
      <c r="G23" s="33"/>
      <c r="H23" s="40"/>
      <c r="I23" s="33"/>
      <c r="J23" s="40"/>
      <c r="K23" s="66"/>
      <c r="M23" s="58"/>
    </row>
    <row r="24" spans="1:13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33"/>
      <c r="J24" s="40"/>
      <c r="K24" s="66"/>
      <c r="M24" s="58"/>
    </row>
    <row r="25" spans="1:13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0">
        <f>+H25*(1+I$8)</f>
        <v>366.33699141935472</v>
      </c>
      <c r="J25" s="40">
        <f>+H25*(1+J$8)</f>
        <v>374.79672999999991</v>
      </c>
      <c r="K25" s="66">
        <f>+J25*(1+K$8)</f>
        <v>450.41212899999994</v>
      </c>
      <c r="L25" s="42"/>
      <c r="M25" s="58"/>
    </row>
    <row r="26" spans="1:13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0">
        <f>+H26*(1+I$8)</f>
        <v>27.436759032258056</v>
      </c>
      <c r="J26" s="40">
        <f>+H26*(1+J$8)</f>
        <v>28.070349999999994</v>
      </c>
      <c r="K26" s="66">
        <f>+J26*(1+K$8)</f>
        <v>33.733554999999996</v>
      </c>
      <c r="L26" s="42"/>
      <c r="M26" s="58"/>
    </row>
    <row r="27" spans="1:13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0">
        <f>+H27*(1+I$8)</f>
        <v>31.920115870967734</v>
      </c>
      <c r="J27" s="40">
        <f>+H27*(1+J$8)</f>
        <v>32.657239999999994</v>
      </c>
      <c r="K27" s="66">
        <f>+J27*(1+K$8)</f>
        <v>39.245851999999992</v>
      </c>
      <c r="L27" s="42"/>
      <c r="M27" s="58"/>
    </row>
    <row r="28" spans="1:13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0">
        <f>+H28*(1+I$8)</f>
        <v>38.601875483870963</v>
      </c>
      <c r="J28" s="40">
        <f>+H28*(1+J$8)</f>
        <v>39.493299999999998</v>
      </c>
      <c r="K28" s="66">
        <f>+J28*(1+K$8)</f>
        <v>47.461089999999999</v>
      </c>
      <c r="L28" s="42"/>
      <c r="M28" s="58"/>
    </row>
    <row r="29" spans="1:13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0">
        <f>+H29*(1+I$8)</f>
        <v>46.374181354838697</v>
      </c>
      <c r="J29" s="40">
        <f>+H29*(1+J$8)</f>
        <v>47.445089999999993</v>
      </c>
      <c r="K29" s="66">
        <f>+J29*(1+K$8)</f>
        <v>57.017156999999997</v>
      </c>
      <c r="L29" s="42"/>
      <c r="M29" s="58"/>
    </row>
    <row r="30" spans="1:13" x14ac:dyDescent="0.3">
      <c r="A30" s="35"/>
      <c r="B30" s="36"/>
      <c r="C30" s="37"/>
      <c r="D30" s="38"/>
      <c r="E30" s="39"/>
      <c r="F30" s="44"/>
      <c r="G30" s="44"/>
      <c r="H30" s="40"/>
      <c r="I30" s="44"/>
      <c r="J30" s="40"/>
      <c r="K30" s="66"/>
      <c r="M30" s="58"/>
    </row>
    <row r="31" spans="1:13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4"/>
      <c r="J31" s="40"/>
      <c r="K31" s="66"/>
      <c r="M31" s="58"/>
    </row>
    <row r="32" spans="1:13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0">
        <f>+H32*(1+I$8)</f>
        <v>23.022643225806448</v>
      </c>
      <c r="J32" s="40">
        <f>+H32*(1+J$8)</f>
        <v>23.554299999999998</v>
      </c>
      <c r="K32" s="66">
        <f>+J32*(1+K$8)</f>
        <v>28.306389999999997</v>
      </c>
      <c r="L32" s="42"/>
      <c r="M32" s="58"/>
    </row>
    <row r="33" spans="1:13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0">
        <f>+H33*(1+I$8)</f>
        <v>17343.043693290321</v>
      </c>
      <c r="J33" s="40">
        <f>+H33*(1+J$8)</f>
        <v>17743.542740000001</v>
      </c>
      <c r="K33" s="66">
        <f>+J33*(1+K$8)</f>
        <v>21323.310002000002</v>
      </c>
      <c r="L33" s="42"/>
      <c r="M33" s="58"/>
    </row>
    <row r="34" spans="1:13" x14ac:dyDescent="0.3">
      <c r="A34" s="35"/>
      <c r="B34" s="36"/>
      <c r="C34" s="37"/>
      <c r="D34" s="38"/>
      <c r="E34" s="39"/>
      <c r="F34" s="44"/>
      <c r="G34" s="44"/>
      <c r="H34" s="40"/>
      <c r="I34" s="44"/>
      <c r="J34" s="40"/>
      <c r="K34" s="66"/>
      <c r="M34" s="58"/>
    </row>
    <row r="35" spans="1:13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4"/>
      <c r="J35" s="40"/>
      <c r="K35" s="66"/>
      <c r="M35" s="58"/>
    </row>
    <row r="36" spans="1:13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0">
        <f>+H36*(1+I$8)</f>
        <v>700.37304129032248</v>
      </c>
      <c r="J36" s="40">
        <f>+H36*(1+J$8)</f>
        <v>716.54660000000001</v>
      </c>
      <c r="K36" s="66">
        <f>+J36*(1+K$8)</f>
        <v>861.11018000000001</v>
      </c>
      <c r="L36" s="42"/>
      <c r="M36" s="58"/>
    </row>
    <row r="37" spans="1:13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0">
        <f>+H37*(1+I$8)</f>
        <v>1392.5063997419352</v>
      </c>
      <c r="J37" s="40">
        <f>+H37*(1+J$8)</f>
        <v>1424.6632399999999</v>
      </c>
      <c r="K37" s="66">
        <f>+J37*(1+K$8)</f>
        <v>1712.0896519999999</v>
      </c>
      <c r="L37" s="42"/>
      <c r="M37" s="58"/>
    </row>
    <row r="38" spans="1:13" x14ac:dyDescent="0.3">
      <c r="A38" s="35"/>
      <c r="B38" s="36"/>
      <c r="C38" s="37"/>
      <c r="D38" s="38"/>
      <c r="E38" s="39"/>
      <c r="F38" s="40"/>
      <c r="G38" s="40"/>
      <c r="H38" s="40"/>
      <c r="I38" s="40"/>
      <c r="J38" s="40"/>
      <c r="K38" s="66"/>
      <c r="L38" s="42"/>
      <c r="M38" s="58"/>
    </row>
    <row r="39" spans="1:13" x14ac:dyDescent="0.3">
      <c r="A39" s="30" t="s">
        <v>57</v>
      </c>
      <c r="B39" s="36"/>
      <c r="C39" s="37"/>
      <c r="D39" s="38"/>
      <c r="E39" s="39"/>
      <c r="F39" s="40"/>
      <c r="G39" s="40"/>
      <c r="H39" s="40"/>
      <c r="I39" s="40"/>
      <c r="J39" s="40"/>
      <c r="K39" s="66"/>
      <c r="L39" s="42"/>
      <c r="M39" s="58"/>
    </row>
    <row r="40" spans="1:13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40">
        <f>+D40*(1+$F$8)</f>
        <v>70.718368000000012</v>
      </c>
      <c r="G40" s="40">
        <f>+F40*(1+G$8)</f>
        <v>79.821499483870966</v>
      </c>
      <c r="H40" s="40">
        <f>+F40*(1+H$8)</f>
        <v>94.234791000000001</v>
      </c>
      <c r="I40" s="40">
        <f>+H40*(1+I$8)</f>
        <v>100.93611477419354</v>
      </c>
      <c r="J40" s="40">
        <f>+H40*(1+J$8)</f>
        <v>103.26701</v>
      </c>
      <c r="K40" s="66">
        <f>+J40*(1+K$8)</f>
        <v>124.101173</v>
      </c>
      <c r="L40" s="42"/>
      <c r="M40" s="58"/>
    </row>
    <row r="41" spans="1:13" x14ac:dyDescent="0.3">
      <c r="A41" s="35"/>
      <c r="B41" s="36"/>
      <c r="C41" s="37"/>
      <c r="D41" s="38"/>
      <c r="E41" s="39"/>
      <c r="F41" s="40"/>
      <c r="G41" s="40"/>
      <c r="H41" s="40"/>
      <c r="I41" s="40"/>
      <c r="J41" s="40"/>
      <c r="K41" s="66"/>
      <c r="L41" s="42"/>
      <c r="M41" s="58"/>
    </row>
    <row r="42" spans="1:13" ht="15" thickBot="1" x14ac:dyDescent="0.35">
      <c r="A42" s="45"/>
      <c r="B42" s="46"/>
      <c r="C42" s="47"/>
      <c r="D42" s="47"/>
      <c r="E42" s="47"/>
      <c r="F42" s="48"/>
      <c r="G42" s="48"/>
      <c r="H42" s="48"/>
      <c r="I42" s="48"/>
      <c r="J42" s="48"/>
      <c r="K42" s="67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activeCell="I8" sqref="I8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2.21875" style="1" customWidth="1"/>
    <col min="4" max="8" width="24.77734375" style="1" customWidth="1"/>
    <col min="9" max="9" width="24.77734375" style="2" customWidth="1"/>
    <col min="10" max="10" width="24.77734375" style="1" customWidth="1"/>
    <col min="11" max="11" width="21.21875" style="1" customWidth="1"/>
    <col min="12" max="16384" width="10.77734375" style="1"/>
  </cols>
  <sheetData>
    <row r="1" spans="1:12" x14ac:dyDescent="0.3">
      <c r="I1" s="3" t="s">
        <v>0</v>
      </c>
    </row>
    <row r="2" spans="1:12" x14ac:dyDescent="0.3">
      <c r="E2" s="4"/>
      <c r="I2" s="5"/>
    </row>
    <row r="3" spans="1:12" x14ac:dyDescent="0.3">
      <c r="A3" s="86" t="s">
        <v>53</v>
      </c>
      <c r="B3" s="86"/>
      <c r="C3" s="86"/>
      <c r="D3" s="86"/>
      <c r="E3" s="86"/>
      <c r="F3" s="86"/>
      <c r="G3" s="86"/>
      <c r="H3" s="86"/>
      <c r="I3" s="86"/>
      <c r="J3" s="86"/>
    </row>
    <row r="4" spans="1:12" ht="15" thickBot="1" x14ac:dyDescent="0.35"/>
    <row r="5" spans="1:12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1" t="s">
        <v>49</v>
      </c>
      <c r="J5" s="8" t="s">
        <v>49</v>
      </c>
    </row>
    <row r="6" spans="1:12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6" t="s">
        <v>50</v>
      </c>
      <c r="J6" s="15" t="s">
        <v>52</v>
      </c>
    </row>
    <row r="7" spans="1:12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3" t="s">
        <v>51</v>
      </c>
      <c r="J7" s="22" t="s">
        <v>16</v>
      </c>
    </row>
    <row r="8" spans="1:12" ht="19.5" customHeight="1" thickBot="1" x14ac:dyDescent="0.35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v>0.12872372116775888</v>
      </c>
      <c r="H8" s="29">
        <v>0.33253627968337707</v>
      </c>
      <c r="I8" s="28">
        <f>K8*23/31</f>
        <v>7.1113053927116449E-2</v>
      </c>
      <c r="J8" s="29">
        <f>K8</f>
        <v>9.5848029206113461E-2</v>
      </c>
      <c r="K8" s="1">
        <f>(1.771/1.6161)-1</f>
        <v>9.5848029206113461E-2</v>
      </c>
    </row>
    <row r="9" spans="1:12" x14ac:dyDescent="0.3">
      <c r="A9" s="30" t="s">
        <v>18</v>
      </c>
      <c r="B9" s="31"/>
      <c r="C9" s="32"/>
      <c r="D9" s="32"/>
      <c r="E9" s="32"/>
      <c r="F9" s="33"/>
      <c r="G9" s="33"/>
      <c r="H9" s="33"/>
      <c r="I9" s="34"/>
      <c r="J9" s="33"/>
    </row>
    <row r="10" spans="1:12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1">
        <f>+H10*(1+I$8)</f>
        <v>269.52071806451613</v>
      </c>
      <c r="J10" s="40">
        <f>+H10*(1+J$8)</f>
        <v>275.74469999999997</v>
      </c>
      <c r="K10" s="42"/>
      <c r="L10" s="58"/>
    </row>
    <row r="11" spans="1:12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1">
        <f>+H11*(1+I$8)</f>
        <v>320.72446141935484</v>
      </c>
      <c r="J11" s="40">
        <f>+H11*(1+J$8)</f>
        <v>328.13087999999993</v>
      </c>
      <c r="K11" s="42"/>
      <c r="L11" s="58"/>
    </row>
    <row r="12" spans="1:12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1">
        <f>+H12*(1+I$8)</f>
        <v>346.75908954838712</v>
      </c>
      <c r="J12" s="40">
        <f>+H12*(1+J$8)</f>
        <v>354.76671999999996</v>
      </c>
      <c r="K12" s="42"/>
      <c r="L12" s="58"/>
    </row>
    <row r="13" spans="1:12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1">
        <f>+H13*(1+I$8)</f>
        <v>207.58461470967742</v>
      </c>
      <c r="J13" s="40">
        <f>+H13*(1+J$8)</f>
        <v>212.37831999999997</v>
      </c>
      <c r="K13" s="42"/>
      <c r="L13" s="58"/>
    </row>
    <row r="14" spans="1:12" x14ac:dyDescent="0.3">
      <c r="A14" s="35"/>
      <c r="B14" s="36"/>
      <c r="C14" s="37"/>
      <c r="D14" s="38"/>
      <c r="E14" s="39"/>
      <c r="F14" s="33"/>
      <c r="G14" s="33"/>
      <c r="H14" s="40"/>
      <c r="I14" s="41"/>
      <c r="J14" s="40"/>
      <c r="L14" s="58"/>
    </row>
    <row r="15" spans="1:12" x14ac:dyDescent="0.3">
      <c r="A15" s="35"/>
      <c r="B15" s="36"/>
      <c r="C15" s="32"/>
      <c r="D15" s="38"/>
      <c r="E15" s="39"/>
      <c r="F15" s="33"/>
      <c r="G15" s="33"/>
      <c r="H15" s="40"/>
      <c r="I15" s="41"/>
      <c r="J15" s="40"/>
      <c r="L15" s="58"/>
    </row>
    <row r="16" spans="1:12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41"/>
      <c r="J16" s="40"/>
      <c r="L16" s="58"/>
    </row>
    <row r="17" spans="1:12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1">
        <f>+H17*(1+I$8)</f>
        <v>481.90027425806448</v>
      </c>
      <c r="J17" s="40">
        <f>+H17*(1+J$8)</f>
        <v>493.02868999999993</v>
      </c>
      <c r="K17" s="42"/>
      <c r="L17" s="58"/>
    </row>
    <row r="18" spans="1:12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1">
        <f>+H18*(1+I$8)</f>
        <v>733.9376316774194</v>
      </c>
      <c r="J18" s="40">
        <f>+H18*(1+J$8)</f>
        <v>750.88629000000003</v>
      </c>
      <c r="K18" s="42"/>
      <c r="L18" s="58"/>
    </row>
    <row r="19" spans="1:12" x14ac:dyDescent="0.3">
      <c r="A19" s="35"/>
      <c r="B19" s="36"/>
      <c r="C19" s="32"/>
      <c r="D19" s="38"/>
      <c r="E19" s="39"/>
      <c r="F19" s="33"/>
      <c r="G19" s="33"/>
      <c r="H19" s="40"/>
      <c r="I19" s="41"/>
      <c r="J19" s="40"/>
      <c r="L19" s="58"/>
    </row>
    <row r="20" spans="1:12" x14ac:dyDescent="0.3">
      <c r="A20" s="35"/>
      <c r="B20" s="36"/>
      <c r="C20" s="32"/>
      <c r="D20" s="38"/>
      <c r="E20" s="39"/>
      <c r="F20" s="33"/>
      <c r="G20" s="33"/>
      <c r="H20" s="40"/>
      <c r="I20" s="41"/>
      <c r="J20" s="40"/>
      <c r="L20" s="58"/>
    </row>
    <row r="21" spans="1:12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1">
        <f>+H21*(1+I$8)</f>
        <v>63.529010612193538</v>
      </c>
      <c r="J21" s="40">
        <f>+H21*(1+J$8)</f>
        <v>64.996071909999984</v>
      </c>
      <c r="K21" s="42"/>
      <c r="L21" s="58"/>
    </row>
    <row r="22" spans="1:12" x14ac:dyDescent="0.3">
      <c r="A22" s="35"/>
      <c r="B22" s="36"/>
      <c r="C22" s="32"/>
      <c r="D22" s="38"/>
      <c r="E22" s="39"/>
      <c r="F22" s="33"/>
      <c r="G22" s="33"/>
      <c r="H22" s="40"/>
      <c r="I22" s="41"/>
      <c r="J22" s="40"/>
      <c r="L22" s="58"/>
    </row>
    <row r="23" spans="1:12" x14ac:dyDescent="0.3">
      <c r="A23" s="35"/>
      <c r="B23" s="36"/>
      <c r="C23" s="32"/>
      <c r="D23" s="38"/>
      <c r="E23" s="39"/>
      <c r="F23" s="33"/>
      <c r="G23" s="33"/>
      <c r="H23" s="40"/>
      <c r="I23" s="41"/>
      <c r="J23" s="40"/>
      <c r="L23" s="58"/>
    </row>
    <row r="24" spans="1:12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41"/>
      <c r="J24" s="40"/>
      <c r="L24" s="58"/>
    </row>
    <row r="25" spans="1:12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1">
        <f>+H25*(1+I$8)</f>
        <v>366.33699141935477</v>
      </c>
      <c r="J25" s="40">
        <f>+H25*(1+J$8)</f>
        <v>374.79672999999991</v>
      </c>
      <c r="K25" s="42"/>
      <c r="L25" s="58"/>
    </row>
    <row r="26" spans="1:12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1">
        <f>+H26*(1+I$8)</f>
        <v>27.436759032258063</v>
      </c>
      <c r="J26" s="40">
        <f>+H26*(1+J$8)</f>
        <v>28.070349999999994</v>
      </c>
      <c r="K26" s="42"/>
      <c r="L26" s="58"/>
    </row>
    <row r="27" spans="1:12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1">
        <f>+H27*(1+I$8)</f>
        <v>31.920115870967742</v>
      </c>
      <c r="J27" s="40">
        <f>+H27*(1+J$8)</f>
        <v>32.657239999999994</v>
      </c>
      <c r="K27" s="42"/>
      <c r="L27" s="58"/>
    </row>
    <row r="28" spans="1:12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1">
        <f>+H28*(1+I$8)</f>
        <v>38.60187548387097</v>
      </c>
      <c r="J28" s="40">
        <f>+H28*(1+J$8)</f>
        <v>39.493299999999998</v>
      </c>
      <c r="K28" s="42"/>
      <c r="L28" s="58"/>
    </row>
    <row r="29" spans="1:12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1">
        <f>+H29*(1+I$8)</f>
        <v>46.374181354838704</v>
      </c>
      <c r="J29" s="40">
        <f>+H29*(1+J$8)</f>
        <v>47.445089999999993</v>
      </c>
      <c r="K29" s="42"/>
      <c r="L29" s="58"/>
    </row>
    <row r="30" spans="1:12" x14ac:dyDescent="0.3">
      <c r="A30" s="35"/>
      <c r="B30" s="36"/>
      <c r="C30" s="37"/>
      <c r="D30" s="38"/>
      <c r="E30" s="39"/>
      <c r="F30" s="44"/>
      <c r="G30" s="44"/>
      <c r="H30" s="40"/>
      <c r="I30" s="41"/>
      <c r="J30" s="40"/>
      <c r="L30" s="58"/>
    </row>
    <row r="31" spans="1:12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1"/>
      <c r="J31" s="40"/>
      <c r="L31" s="58"/>
    </row>
    <row r="32" spans="1:12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1">
        <f>+H32*(1+I$8)</f>
        <v>23.022643225806451</v>
      </c>
      <c r="J32" s="40">
        <f>+H32*(1+J$8)</f>
        <v>23.554299999999998</v>
      </c>
      <c r="K32" s="42"/>
      <c r="L32" s="58"/>
    </row>
    <row r="33" spans="1:12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1">
        <f>+H33*(1+I$8)</f>
        <v>17343.043693290325</v>
      </c>
      <c r="J33" s="40">
        <f>+H33*(1+J$8)</f>
        <v>17743.542740000001</v>
      </c>
      <c r="K33" s="42"/>
      <c r="L33" s="58"/>
    </row>
    <row r="34" spans="1:12" x14ac:dyDescent="0.3">
      <c r="A34" s="35"/>
      <c r="B34" s="36"/>
      <c r="C34" s="37"/>
      <c r="D34" s="38"/>
      <c r="E34" s="39"/>
      <c r="F34" s="44"/>
      <c r="G34" s="44"/>
      <c r="H34" s="40"/>
      <c r="I34" s="41"/>
      <c r="J34" s="40"/>
      <c r="L34" s="58"/>
    </row>
    <row r="35" spans="1:12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1"/>
      <c r="J35" s="40"/>
      <c r="L35" s="58"/>
    </row>
    <row r="36" spans="1:12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1">
        <f>+H36*(1+I$8)</f>
        <v>700.37304129032259</v>
      </c>
      <c r="J36" s="40">
        <f>+H36*(1+J$8)</f>
        <v>716.54660000000001</v>
      </c>
      <c r="K36" s="42"/>
      <c r="L36" s="58"/>
    </row>
    <row r="37" spans="1:12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1">
        <f>+H37*(1+I$8)</f>
        <v>1392.5063997419356</v>
      </c>
      <c r="J37" s="40">
        <f>+H37*(1+J$8)</f>
        <v>1424.6632399999999</v>
      </c>
      <c r="K37" s="42"/>
      <c r="L37" s="58"/>
    </row>
    <row r="38" spans="1:12" ht="15" thickBot="1" x14ac:dyDescent="0.35">
      <c r="A38" s="45"/>
      <c r="B38" s="46"/>
      <c r="C38" s="47"/>
      <c r="D38" s="47"/>
      <c r="E38" s="47"/>
      <c r="F38" s="48"/>
      <c r="G38" s="48"/>
      <c r="H38" s="48"/>
      <c r="I38" s="49"/>
      <c r="J38" s="48"/>
    </row>
  </sheetData>
  <sheetProtection selectLockedCells="1" selectUnlockedCells="1"/>
  <mergeCells count="2">
    <mergeCell ref="A6:B6"/>
    <mergeCell ref="A3:J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opLeftCell="C5" workbookViewId="0">
      <selection activeCell="G8" sqref="G8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2.21875" style="1" customWidth="1"/>
    <col min="4" max="6" width="24.77734375" style="1" customWidth="1"/>
    <col min="7" max="7" width="24.77734375" style="2" customWidth="1"/>
    <col min="8" max="8" width="24.77734375" style="1" customWidth="1"/>
    <col min="9" max="9" width="21.21875" style="1" customWidth="1"/>
    <col min="10" max="16384" width="10.77734375" style="1"/>
  </cols>
  <sheetData>
    <row r="1" spans="1:9" x14ac:dyDescent="0.3">
      <c r="G1" s="3" t="s">
        <v>0</v>
      </c>
    </row>
    <row r="2" spans="1:9" x14ac:dyDescent="0.3">
      <c r="E2" s="4"/>
      <c r="G2" s="5"/>
    </row>
    <row r="3" spans="1:9" x14ac:dyDescent="0.3">
      <c r="A3" s="86" t="s">
        <v>1</v>
      </c>
      <c r="B3" s="86"/>
      <c r="C3" s="86"/>
      <c r="D3" s="86"/>
      <c r="E3" s="86"/>
      <c r="F3" s="86"/>
    </row>
    <row r="4" spans="1:9" x14ac:dyDescent="0.3">
      <c r="A4" s="1" t="s">
        <v>2</v>
      </c>
    </row>
    <row r="5" spans="1:9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1" t="s">
        <v>5</v>
      </c>
      <c r="H5" s="8" t="s">
        <v>5</v>
      </c>
    </row>
    <row r="6" spans="1:9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6" t="s">
        <v>11</v>
      </c>
      <c r="H6" s="15" t="s">
        <v>12</v>
      </c>
    </row>
    <row r="7" spans="1:9" x14ac:dyDescent="0.3">
      <c r="A7" s="17"/>
      <c r="B7" s="18"/>
      <c r="C7" s="19"/>
      <c r="D7" s="20" t="s">
        <v>13</v>
      </c>
      <c r="E7" s="21" t="s">
        <v>14</v>
      </c>
      <c r="F7" s="22" t="s">
        <v>14</v>
      </c>
      <c r="G7" s="23" t="s">
        <v>15</v>
      </c>
      <c r="H7" s="22" t="s">
        <v>16</v>
      </c>
    </row>
    <row r="8" spans="1:9" ht="19.5" customHeight="1" x14ac:dyDescent="0.3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f>I8*12/31</f>
        <v>0.12872372116775888</v>
      </c>
      <c r="H8" s="29">
        <f>I8</f>
        <v>0.33253627968337707</v>
      </c>
      <c r="I8" s="1">
        <f>(1.6161/1.2128)-1</f>
        <v>0.33253627968337707</v>
      </c>
    </row>
    <row r="9" spans="1:9" x14ac:dyDescent="0.3">
      <c r="A9" s="30" t="s">
        <v>18</v>
      </c>
      <c r="B9" s="31"/>
      <c r="C9" s="32"/>
      <c r="D9" s="32"/>
      <c r="E9" s="32"/>
      <c r="F9" s="33"/>
      <c r="G9" s="34"/>
      <c r="H9" s="33"/>
    </row>
    <row r="10" spans="1: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1">
        <f>+F10*(1+$G$8)</f>
        <v>213.14024129032256</v>
      </c>
      <c r="H10" s="40">
        <f>+F10*(1+$H$8)</f>
        <v>251.62676999999996</v>
      </c>
      <c r="I10" s="42"/>
    </row>
    <row r="11" spans="1: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1">
        <f t="shared" ref="G11:G37" si="0">+F11*(1+$G$8)</f>
        <v>253.63278038709677</v>
      </c>
      <c r="H11" s="40">
        <f t="shared" ref="H11:H37" si="1">+F11*(1+$H$8)</f>
        <v>299.43100799999996</v>
      </c>
      <c r="I11" s="42"/>
    </row>
    <row r="12" spans="1: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1">
        <f t="shared" si="0"/>
        <v>274.22127896774191</v>
      </c>
      <c r="H12" s="40">
        <f t="shared" si="1"/>
        <v>323.73715199999998</v>
      </c>
      <c r="I12" s="42"/>
    </row>
    <row r="13" spans="1: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1">
        <f t="shared" si="0"/>
        <v>164.16042219354838</v>
      </c>
      <c r="H13" s="40">
        <f t="shared" si="1"/>
        <v>193.80271199999999</v>
      </c>
      <c r="I13" s="42"/>
    </row>
    <row r="14" spans="1:9" x14ac:dyDescent="0.3">
      <c r="A14" s="35"/>
      <c r="B14" s="36"/>
      <c r="C14" s="37"/>
      <c r="D14" s="38"/>
      <c r="E14" s="39"/>
      <c r="F14" s="33"/>
      <c r="G14" s="41"/>
      <c r="H14" s="40"/>
    </row>
    <row r="15" spans="1:9" x14ac:dyDescent="0.3">
      <c r="A15" s="35"/>
      <c r="B15" s="36"/>
      <c r="C15" s="32"/>
      <c r="D15" s="38"/>
      <c r="E15" s="39"/>
      <c r="F15" s="33"/>
      <c r="G15" s="41"/>
      <c r="H15" s="40"/>
    </row>
    <row r="16" spans="1:9" x14ac:dyDescent="0.3">
      <c r="A16" s="30" t="s">
        <v>24</v>
      </c>
      <c r="B16" s="31"/>
      <c r="C16" s="43"/>
      <c r="D16" s="38"/>
      <c r="E16" s="39"/>
      <c r="F16" s="33"/>
      <c r="G16" s="41"/>
      <c r="H16" s="40"/>
    </row>
    <row r="17" spans="1: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1">
        <f t="shared" si="0"/>
        <v>381.09256116129029</v>
      </c>
      <c r="H17" s="40">
        <f t="shared" si="1"/>
        <v>449.90607899999992</v>
      </c>
      <c r="I17" s="42"/>
    </row>
    <row r="18" spans="1: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1">
        <f t="shared" si="0"/>
        <v>580.4067495483871</v>
      </c>
      <c r="H18" s="40">
        <f t="shared" si="1"/>
        <v>685.210239</v>
      </c>
      <c r="I18" s="42"/>
    </row>
    <row r="19" spans="1:9" x14ac:dyDescent="0.3">
      <c r="A19" s="35"/>
      <c r="B19" s="36"/>
      <c r="C19" s="32"/>
      <c r="D19" s="38"/>
      <c r="E19" s="39"/>
      <c r="F19" s="33"/>
      <c r="G19" s="41"/>
      <c r="H19" s="40"/>
    </row>
    <row r="20" spans="1:9" x14ac:dyDescent="0.3">
      <c r="A20" s="35"/>
      <c r="B20" s="36"/>
      <c r="C20" s="32"/>
      <c r="D20" s="38"/>
      <c r="E20" s="39"/>
      <c r="F20" s="33"/>
      <c r="G20" s="41"/>
      <c r="H20" s="40"/>
    </row>
    <row r="21" spans="1: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1">
        <f t="shared" si="0"/>
        <v>50.239509407870955</v>
      </c>
      <c r="H21" s="40">
        <f t="shared" si="1"/>
        <v>59.311209380999983</v>
      </c>
      <c r="I21" s="42"/>
    </row>
    <row r="22" spans="1:9" x14ac:dyDescent="0.3">
      <c r="A22" s="35"/>
      <c r="B22" s="36"/>
      <c r="C22" s="32"/>
      <c r="D22" s="38"/>
      <c r="E22" s="39"/>
      <c r="F22" s="33"/>
      <c r="G22" s="41"/>
      <c r="H22" s="40"/>
    </row>
    <row r="23" spans="1:9" x14ac:dyDescent="0.3">
      <c r="A23" s="35"/>
      <c r="B23" s="36"/>
      <c r="C23" s="32"/>
      <c r="D23" s="38"/>
      <c r="E23" s="39"/>
      <c r="F23" s="33"/>
      <c r="G23" s="41"/>
      <c r="H23" s="40"/>
    </row>
    <row r="24" spans="1:9" x14ac:dyDescent="0.3">
      <c r="A24" s="30" t="s">
        <v>28</v>
      </c>
      <c r="B24" s="31"/>
      <c r="C24" s="32"/>
      <c r="D24" s="38"/>
      <c r="E24" s="39"/>
      <c r="F24" s="33"/>
      <c r="G24" s="41"/>
      <c r="H24" s="40"/>
    </row>
    <row r="25" spans="1: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1">
        <f t="shared" si="0"/>
        <v>289.70372038709672</v>
      </c>
      <c r="H25" s="40">
        <f t="shared" si="1"/>
        <v>342.01524299999994</v>
      </c>
      <c r="I25" s="42"/>
    </row>
    <row r="26" spans="1: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1">
        <f t="shared" si="0"/>
        <v>21.697320645161287</v>
      </c>
      <c r="H26" s="40">
        <f t="shared" si="1"/>
        <v>25.615184999999997</v>
      </c>
      <c r="I26" s="42"/>
    </row>
    <row r="27" spans="1: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1">
        <f t="shared" si="0"/>
        <v>25.242813419354835</v>
      </c>
      <c r="H27" s="40">
        <f t="shared" si="1"/>
        <v>29.800883999999996</v>
      </c>
      <c r="I27" s="42"/>
    </row>
    <row r="28" spans="1: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1">
        <f t="shared" si="0"/>
        <v>30.526829677419354</v>
      </c>
      <c r="H28" s="40">
        <f t="shared" si="1"/>
        <v>36.039029999999997</v>
      </c>
      <c r="I28" s="42"/>
    </row>
    <row r="29" spans="1: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1">
        <f t="shared" si="0"/>
        <v>36.673263096774185</v>
      </c>
      <c r="H29" s="40">
        <f t="shared" si="1"/>
        <v>43.295318999999992</v>
      </c>
      <c r="I29" s="42"/>
    </row>
    <row r="30" spans="1:9" x14ac:dyDescent="0.3">
      <c r="A30" s="35"/>
      <c r="B30" s="36"/>
      <c r="C30" s="37"/>
      <c r="D30" s="38"/>
      <c r="E30" s="39"/>
      <c r="F30" s="44"/>
      <c r="G30" s="41"/>
      <c r="H30" s="40"/>
    </row>
    <row r="31" spans="1:9" x14ac:dyDescent="0.3">
      <c r="A31" s="30" t="s">
        <v>35</v>
      </c>
      <c r="B31" s="36"/>
      <c r="C31" s="37"/>
      <c r="D31" s="38"/>
      <c r="E31" s="39"/>
      <c r="F31" s="44"/>
      <c r="G31" s="41"/>
      <c r="H31" s="40"/>
    </row>
    <row r="32" spans="1: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1">
        <f t="shared" si="0"/>
        <v>18.206584516129031</v>
      </c>
      <c r="H32" s="40">
        <f t="shared" si="1"/>
        <v>21.494129999999998</v>
      </c>
      <c r="I32" s="42"/>
    </row>
    <row r="33" spans="1: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1">
        <f t="shared" si="0"/>
        <v>13715.088561806451</v>
      </c>
      <c r="H33" s="40">
        <f t="shared" si="1"/>
        <v>16191.608934</v>
      </c>
      <c r="I33" s="42"/>
    </row>
    <row r="34" spans="1:9" x14ac:dyDescent="0.3">
      <c r="A34" s="35"/>
      <c r="B34" s="36"/>
      <c r="C34" s="37"/>
      <c r="D34" s="38"/>
      <c r="E34" s="39"/>
      <c r="F34" s="44"/>
      <c r="G34" s="41"/>
      <c r="H34" s="40"/>
    </row>
    <row r="35" spans="1:9" x14ac:dyDescent="0.3">
      <c r="A35" s="30" t="s">
        <v>39</v>
      </c>
      <c r="B35" s="36"/>
      <c r="C35" s="37"/>
      <c r="D35" s="38"/>
      <c r="E35" s="39"/>
      <c r="F35" s="44"/>
      <c r="G35" s="41"/>
      <c r="H35" s="40"/>
    </row>
    <row r="36" spans="1: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1">
        <f t="shared" si="0"/>
        <v>553.86346580645159</v>
      </c>
      <c r="H36" s="40">
        <f t="shared" si="1"/>
        <v>653.87405999999999</v>
      </c>
      <c r="I36" s="42"/>
    </row>
    <row r="37" spans="1: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1">
        <f t="shared" si="0"/>
        <v>1101.2108908387097</v>
      </c>
      <c r="H37" s="40">
        <f t="shared" si="1"/>
        <v>1300.055484</v>
      </c>
      <c r="I37" s="42"/>
    </row>
    <row r="38" spans="1:9" x14ac:dyDescent="0.3">
      <c r="A38" s="45"/>
      <c r="B38" s="46"/>
      <c r="C38" s="47"/>
      <c r="D38" s="47"/>
      <c r="E38" s="47"/>
      <c r="F38" s="48"/>
      <c r="G38" s="49"/>
      <c r="H38" s="48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 DPA 341 23</vt:lpstr>
      <vt:lpstr>Res DPA 42 23</vt:lpstr>
      <vt:lpstr>Res DPA 708 22</vt:lpstr>
      <vt:lpstr>Res DPA 290 22</vt:lpstr>
      <vt:lpstr>Res DPA 15 22</vt:lpstr>
      <vt:lpstr>Res DPA 647 21</vt:lpstr>
      <vt:lpstr>Res DPA 282 21</vt:lpstr>
      <vt:lpstr>Res DPA 522 20</vt:lpstr>
      <vt:lpstr>Res DPA 1078 y 1753 19</vt:lpstr>
      <vt:lpstr>Aplicación Res DPA 1752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Hugo Prado</dc:creator>
  <cp:lastModifiedBy>Nestor Prado</cp:lastModifiedBy>
  <dcterms:created xsi:type="dcterms:W3CDTF">2020-08-24T22:17:16Z</dcterms:created>
  <dcterms:modified xsi:type="dcterms:W3CDTF">2023-05-02T17:06:02Z</dcterms:modified>
</cp:coreProperties>
</file>